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220"/>
  <workbookPr date1904="1" autoCompressPictures="0"/>
  <bookViews>
    <workbookView xWindow="2180" yWindow="-20" windowWidth="12320" windowHeight="12120" tabRatio="446"/>
  </bookViews>
  <sheets>
    <sheet name="Dartmouth Forestry 2012" sheetId="1" r:id="rId1"/>
    <sheet name="Birling" sheetId="2" r:id="rId2"/>
  </sheets>
  <definedNames>
    <definedName name="_xlnm.Database">'Dartmouth Forestry 2012'!$AP$3:$AP$28</definedName>
    <definedName name="fudge">'Dartmouth Forestry 2012'!#REF!</definedName>
    <definedName name="HighSchool_Ladder">'Dartmouth Forestry 2012'!#REF!</definedName>
    <definedName name="HighSchool_Ranking">'Dartmouth Forestry 2012'!#REF!</definedName>
    <definedName name="Mens_Ladder">'Dartmouth Forestry 2012'!#REF!</definedName>
    <definedName name="Mens_Ranking">'Dartmouth Forestry 2012'!#REF!</definedName>
    <definedName name="_xlnm.Print_Area" localSheetId="0">'Dartmouth Forestry 2012'!$A$1:$AQ$62</definedName>
    <definedName name="_xlnm.Print_Area">'Dartmouth Forestry 2012'!$B$1:$AP$61</definedName>
    <definedName name="_xlnm.Print_Titles" localSheetId="0">'Dartmouth Forestry 2012'!$A:$A</definedName>
    <definedName name="_xlnm.Print_Titles">'Dartmouth Forestry 2012'!$A:$A</definedName>
    <definedName name="Womens_Ladder">'Dartmouth Forestry 2012'!#REF!</definedName>
    <definedName name="Womens_Ranking">'Dartmouth Forestry 2012'!#REF!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L29" i="1" l="1"/>
  <c r="AM19" i="1"/>
  <c r="AK19" i="1"/>
  <c r="AH61" i="1"/>
  <c r="AH60" i="1"/>
  <c r="AH57" i="1"/>
  <c r="AH56" i="1"/>
  <c r="AH59" i="1"/>
  <c r="AH58" i="1"/>
  <c r="AH31" i="1"/>
  <c r="AH30" i="1"/>
  <c r="AH29" i="1"/>
  <c r="AB24" i="1"/>
  <c r="AC20" i="1"/>
  <c r="AB29" i="1"/>
  <c r="AC16" i="1"/>
  <c r="AD40" i="1"/>
  <c r="AD41" i="1"/>
  <c r="AD42" i="1"/>
  <c r="AD43" i="1"/>
  <c r="AD44" i="1"/>
  <c r="AD45" i="1"/>
  <c r="AD46" i="1"/>
  <c r="AD47" i="1"/>
  <c r="AD48" i="1"/>
  <c r="AD39" i="1"/>
  <c r="AD26" i="1"/>
  <c r="AD25" i="1"/>
  <c r="AD11" i="1"/>
  <c r="AD12" i="1"/>
  <c r="AD13" i="1"/>
  <c r="AD14" i="1"/>
  <c r="AD15" i="1"/>
  <c r="AD16" i="1"/>
  <c r="AD17" i="1"/>
  <c r="AD22" i="1"/>
  <c r="AD21" i="1"/>
  <c r="AD20" i="1"/>
  <c r="AD19" i="1"/>
  <c r="AD18" i="1"/>
  <c r="AD10" i="1"/>
  <c r="AD9" i="1"/>
  <c r="AD5" i="1"/>
  <c r="AD6" i="1"/>
  <c r="AD7" i="1"/>
  <c r="AD8" i="1"/>
  <c r="AD4" i="1"/>
  <c r="AD3" i="1"/>
  <c r="G25" i="2"/>
  <c r="G24" i="2"/>
  <c r="G38" i="2"/>
  <c r="G36" i="2"/>
  <c r="G35" i="2"/>
  <c r="G32" i="2"/>
  <c r="G31" i="2"/>
  <c r="G29" i="2"/>
  <c r="G21" i="2"/>
  <c r="G20" i="2"/>
  <c r="G18" i="2"/>
  <c r="G17" i="2"/>
  <c r="G16" i="2"/>
  <c r="G14" i="2"/>
  <c r="G13" i="2"/>
  <c r="G11" i="2"/>
  <c r="G10" i="2"/>
  <c r="G3" i="2"/>
  <c r="G4" i="2"/>
  <c r="G5" i="2"/>
  <c r="G6" i="2"/>
  <c r="G7" i="2"/>
  <c r="G8" i="2"/>
  <c r="G2" i="2"/>
  <c r="X29" i="1"/>
  <c r="Z29" i="1"/>
  <c r="L35" i="1"/>
  <c r="L33" i="1"/>
  <c r="L31" i="1"/>
  <c r="J29" i="1"/>
  <c r="J24" i="1"/>
  <c r="K19" i="1"/>
  <c r="K21" i="1"/>
  <c r="K18" i="1"/>
  <c r="L29" i="1"/>
  <c r="L24" i="1"/>
  <c r="L34" i="1"/>
  <c r="V29" i="1"/>
  <c r="R29" i="1"/>
  <c r="T29" i="1"/>
  <c r="P29" i="1"/>
  <c r="AJ29" i="1"/>
  <c r="AF29" i="1"/>
  <c r="N29" i="1"/>
  <c r="H29" i="1"/>
  <c r="F29" i="1"/>
  <c r="D29" i="1"/>
  <c r="B29" i="1"/>
  <c r="C3" i="1"/>
  <c r="AO22" i="1"/>
  <c r="AO17" i="1"/>
  <c r="V61" i="1"/>
  <c r="V60" i="1"/>
  <c r="V59" i="1"/>
  <c r="V58" i="1"/>
  <c r="V57" i="1"/>
  <c r="V56" i="1"/>
  <c r="R61" i="1"/>
  <c r="R60" i="1"/>
  <c r="R59" i="1"/>
  <c r="R58" i="1"/>
  <c r="R57" i="1"/>
  <c r="R56" i="1"/>
  <c r="L61" i="1"/>
  <c r="L60" i="1"/>
  <c r="L59" i="1"/>
  <c r="L58" i="1"/>
  <c r="L57" i="1"/>
  <c r="L56" i="1"/>
  <c r="T61" i="1"/>
  <c r="T60" i="1"/>
  <c r="T59" i="1"/>
  <c r="T58" i="1"/>
  <c r="T57" i="1"/>
  <c r="T56" i="1"/>
  <c r="AL61" i="1"/>
  <c r="AL60" i="1"/>
  <c r="AL59" i="1"/>
  <c r="AL58" i="1"/>
  <c r="AL57" i="1"/>
  <c r="AL56" i="1"/>
  <c r="P61" i="1"/>
  <c r="P60" i="1"/>
  <c r="P59" i="1"/>
  <c r="P58" i="1"/>
  <c r="P57" i="1"/>
  <c r="P56" i="1"/>
  <c r="Z61" i="1"/>
  <c r="Z60" i="1"/>
  <c r="Z59" i="1"/>
  <c r="Z58" i="1"/>
  <c r="Z57" i="1"/>
  <c r="Z56" i="1"/>
  <c r="AJ61" i="1"/>
  <c r="AJ60" i="1"/>
  <c r="AJ59" i="1"/>
  <c r="AJ58" i="1"/>
  <c r="AJ57" i="1"/>
  <c r="AJ56" i="1"/>
  <c r="AF61" i="1"/>
  <c r="AF60" i="1"/>
  <c r="AF59" i="1"/>
  <c r="AF58" i="1"/>
  <c r="AF57" i="1"/>
  <c r="AF56" i="1"/>
  <c r="AB61" i="1"/>
  <c r="AB60" i="1"/>
  <c r="AB59" i="1"/>
  <c r="AB58" i="1"/>
  <c r="AB57" i="1"/>
  <c r="AB56" i="1"/>
  <c r="N61" i="1"/>
  <c r="N60" i="1"/>
  <c r="N59" i="1"/>
  <c r="N58" i="1"/>
  <c r="N57" i="1"/>
  <c r="N56" i="1"/>
  <c r="J61" i="1"/>
  <c r="J60" i="1"/>
  <c r="J59" i="1"/>
  <c r="J58" i="1"/>
  <c r="J57" i="1"/>
  <c r="J56" i="1"/>
  <c r="H61" i="1"/>
  <c r="H60" i="1"/>
  <c r="H59" i="1"/>
  <c r="H58" i="1"/>
  <c r="H57" i="1"/>
  <c r="H56" i="1"/>
  <c r="F61" i="1"/>
  <c r="F60" i="1"/>
  <c r="F59" i="1"/>
  <c r="F58" i="1"/>
  <c r="F57" i="1"/>
  <c r="F56" i="1"/>
  <c r="D61" i="1"/>
  <c r="D60" i="1"/>
  <c r="D59" i="1"/>
  <c r="D58" i="1"/>
  <c r="D57" i="1"/>
  <c r="D56" i="1"/>
  <c r="B61" i="1"/>
  <c r="B60" i="1"/>
  <c r="V35" i="1"/>
  <c r="V34" i="1"/>
  <c r="V33" i="1"/>
  <c r="V32" i="1"/>
  <c r="V31" i="1"/>
  <c r="V30" i="1"/>
  <c r="R35" i="1"/>
  <c r="R34" i="1"/>
  <c r="R33" i="1"/>
  <c r="R32" i="1"/>
  <c r="R31" i="1"/>
  <c r="R30" i="1"/>
  <c r="L32" i="1"/>
  <c r="T35" i="1"/>
  <c r="T34" i="1"/>
  <c r="T33" i="1"/>
  <c r="T32" i="1"/>
  <c r="T31" i="1"/>
  <c r="T30" i="1"/>
  <c r="AL35" i="1"/>
  <c r="AL34" i="1"/>
  <c r="AL33" i="1"/>
  <c r="AL32" i="1"/>
  <c r="AL31" i="1"/>
  <c r="AL30" i="1"/>
  <c r="P35" i="1"/>
  <c r="P34" i="1"/>
  <c r="P33" i="1"/>
  <c r="P32" i="1"/>
  <c r="P31" i="1"/>
  <c r="P30" i="1"/>
  <c r="AH33" i="1"/>
  <c r="AH32" i="1"/>
  <c r="AH35" i="1"/>
  <c r="AH34" i="1"/>
  <c r="Z35" i="1"/>
  <c r="Z34" i="1"/>
  <c r="Z33" i="1"/>
  <c r="Z32" i="1"/>
  <c r="Z31" i="1"/>
  <c r="Z30" i="1"/>
  <c r="AJ35" i="1"/>
  <c r="AJ34" i="1"/>
  <c r="AJ33" i="1"/>
  <c r="AJ32" i="1"/>
  <c r="AJ31" i="1"/>
  <c r="AJ30" i="1"/>
  <c r="AF35" i="1"/>
  <c r="AF34" i="1"/>
  <c r="AF33" i="1"/>
  <c r="AF32" i="1"/>
  <c r="AF31" i="1"/>
  <c r="AF30" i="1"/>
  <c r="AB35" i="1"/>
  <c r="AB34" i="1"/>
  <c r="AB33" i="1"/>
  <c r="AB32" i="1"/>
  <c r="AB31" i="1"/>
  <c r="AB30" i="1"/>
  <c r="X31" i="1"/>
  <c r="X30" i="1"/>
  <c r="X33" i="1"/>
  <c r="X32" i="1"/>
  <c r="X35" i="1"/>
  <c r="X34" i="1"/>
  <c r="N35" i="1"/>
  <c r="N34" i="1"/>
  <c r="N33" i="1"/>
  <c r="N32" i="1"/>
  <c r="N31" i="1"/>
  <c r="N30" i="1"/>
  <c r="J35" i="1"/>
  <c r="J34" i="1"/>
  <c r="J33" i="1"/>
  <c r="J32" i="1"/>
  <c r="J31" i="1"/>
  <c r="J30" i="1"/>
  <c r="H35" i="1"/>
  <c r="H34" i="1"/>
  <c r="H33" i="1"/>
  <c r="H32" i="1"/>
  <c r="H31" i="1"/>
  <c r="H30" i="1"/>
  <c r="F35" i="1"/>
  <c r="F34" i="1"/>
  <c r="F33" i="1"/>
  <c r="F32" i="1"/>
  <c r="F31" i="1"/>
  <c r="F30" i="1"/>
  <c r="D35" i="1"/>
  <c r="D34" i="1"/>
  <c r="D33" i="1"/>
  <c r="D32" i="1"/>
  <c r="D31" i="1"/>
  <c r="D30" i="1"/>
  <c r="B35" i="1"/>
  <c r="B34" i="1"/>
  <c r="AC15" i="1"/>
  <c r="B55" i="1"/>
  <c r="C46" i="1"/>
  <c r="AO41" i="1"/>
  <c r="AO42" i="1"/>
  <c r="AO43" i="1"/>
  <c r="AO44" i="1"/>
  <c r="AO45" i="1"/>
  <c r="AO46" i="1"/>
  <c r="AO47" i="1"/>
  <c r="AO48" i="1"/>
  <c r="AO40" i="1"/>
  <c r="AO39" i="1"/>
  <c r="AO18" i="1"/>
  <c r="AO4" i="1"/>
  <c r="AO5" i="1"/>
  <c r="AO6" i="1"/>
  <c r="AO7" i="1"/>
  <c r="AO8" i="1"/>
  <c r="AO19" i="1"/>
  <c r="AO9" i="1"/>
  <c r="AO10" i="1"/>
  <c r="AO20" i="1"/>
  <c r="AO11" i="1"/>
  <c r="AO21" i="1"/>
  <c r="AO12" i="1"/>
  <c r="AO13" i="1"/>
  <c r="AO14" i="1"/>
  <c r="AO15" i="1"/>
  <c r="AO16" i="1"/>
  <c r="AO3" i="1"/>
  <c r="AC17" i="1"/>
  <c r="M20" i="1"/>
  <c r="K22" i="1"/>
  <c r="K20" i="1"/>
  <c r="M18" i="1"/>
  <c r="AC18" i="1"/>
  <c r="AC21" i="1"/>
  <c r="AC19" i="1"/>
  <c r="M22" i="1"/>
  <c r="AC22" i="1"/>
  <c r="M21" i="1"/>
  <c r="M19" i="1"/>
  <c r="L30" i="1"/>
  <c r="C15" i="1"/>
  <c r="C22" i="1"/>
  <c r="C17" i="1"/>
  <c r="C16" i="1"/>
  <c r="C48" i="1"/>
  <c r="C47" i="1"/>
  <c r="AC25" i="1"/>
  <c r="F44" i="2"/>
  <c r="F43" i="2"/>
  <c r="AE43" i="1"/>
  <c r="AE10" i="1"/>
  <c r="AE14" i="1"/>
  <c r="E18" i="1"/>
  <c r="G7" i="1"/>
  <c r="I6" i="1"/>
  <c r="K25" i="1"/>
  <c r="O19" i="1"/>
  <c r="AC3" i="1"/>
  <c r="AI3" i="1"/>
  <c r="Q4" i="1"/>
  <c r="AM3" i="1"/>
  <c r="U18" i="1"/>
  <c r="M25" i="1"/>
  <c r="S5" i="1"/>
  <c r="AI18" i="1"/>
  <c r="AM18" i="1"/>
  <c r="W18" i="1"/>
  <c r="K4" i="1"/>
  <c r="AC4" i="1"/>
  <c r="AA4" i="1"/>
  <c r="AM4" i="1"/>
  <c r="U4" i="1"/>
  <c r="O5" i="1"/>
  <c r="AC5" i="1"/>
  <c r="AK5" i="1"/>
  <c r="AI5" i="1"/>
  <c r="AM5" i="1"/>
  <c r="W5" i="1"/>
  <c r="Y6" i="1"/>
  <c r="AC6" i="1"/>
  <c r="AA6" i="1"/>
  <c r="AM6" i="1"/>
  <c r="AC7" i="1"/>
  <c r="AI7" i="1"/>
  <c r="AM7" i="1"/>
  <c r="W7" i="1"/>
  <c r="Y8" i="1"/>
  <c r="AC8" i="1"/>
  <c r="AA8" i="1"/>
  <c r="AM8" i="1"/>
  <c r="AI19" i="1"/>
  <c r="Q19" i="1"/>
  <c r="W19" i="1"/>
  <c r="Y9" i="1"/>
  <c r="AC9" i="1"/>
  <c r="AA9" i="1"/>
  <c r="AM9" i="1"/>
  <c r="E10" i="1"/>
  <c r="O10" i="1"/>
  <c r="AC10" i="1"/>
  <c r="AK10" i="1"/>
  <c r="AI10" i="1"/>
  <c r="AM10" i="1"/>
  <c r="W10" i="1"/>
  <c r="Y20" i="1"/>
  <c r="AA20" i="1"/>
  <c r="Q20" i="1"/>
  <c r="AM20" i="1"/>
  <c r="AC11" i="1"/>
  <c r="AK11" i="1"/>
  <c r="AI11" i="1"/>
  <c r="AM11" i="1"/>
  <c r="W11" i="1"/>
  <c r="Y21" i="1"/>
  <c r="AG21" i="1"/>
  <c r="AI21" i="1"/>
  <c r="AM21" i="1"/>
  <c r="S21" i="1"/>
  <c r="AC12" i="1"/>
  <c r="AA12" i="1"/>
  <c r="AM12" i="1"/>
  <c r="M12" i="1"/>
  <c r="Y13" i="1"/>
  <c r="AC13" i="1"/>
  <c r="AG13" i="1"/>
  <c r="AI13" i="1"/>
  <c r="Q13" i="1"/>
  <c r="AM13" i="1"/>
  <c r="S13" i="1"/>
  <c r="I14" i="1"/>
  <c r="AC14" i="1"/>
  <c r="AA14" i="1"/>
  <c r="Q14" i="1"/>
  <c r="AM14" i="1"/>
  <c r="D55" i="1"/>
  <c r="E40" i="1"/>
  <c r="F55" i="1"/>
  <c r="G39" i="1"/>
  <c r="H55" i="1"/>
  <c r="I39" i="1"/>
  <c r="J55" i="1"/>
  <c r="K39" i="1"/>
  <c r="N55" i="1"/>
  <c r="O40" i="1"/>
  <c r="P55" i="1"/>
  <c r="Q40" i="1"/>
  <c r="T55" i="1"/>
  <c r="U39" i="1"/>
  <c r="L55" i="1"/>
  <c r="M39" i="1"/>
  <c r="R55" i="1"/>
  <c r="S39" i="1"/>
  <c r="V55" i="1"/>
  <c r="W39" i="1"/>
  <c r="G26" i="1"/>
  <c r="K26" i="1"/>
  <c r="Y26" i="1"/>
  <c r="AC26" i="1"/>
  <c r="AG26" i="1"/>
  <c r="AA26" i="1"/>
  <c r="Q26" i="1"/>
  <c r="AM26" i="1"/>
  <c r="U26" i="1"/>
  <c r="S26" i="1"/>
  <c r="C39" i="1"/>
  <c r="X55" i="1"/>
  <c r="Y39" i="1"/>
  <c r="AB55" i="1"/>
  <c r="AC40" i="1"/>
  <c r="AF55" i="1"/>
  <c r="AG39" i="1"/>
  <c r="AJ55" i="1"/>
  <c r="AK40" i="1"/>
  <c r="Z55" i="1"/>
  <c r="AA39" i="1"/>
  <c r="AH55" i="1"/>
  <c r="AI42" i="1"/>
  <c r="AL55" i="1"/>
  <c r="AM40" i="1"/>
  <c r="E39" i="1"/>
  <c r="O39" i="1"/>
  <c r="Q39" i="1"/>
  <c r="AM39" i="1"/>
  <c r="C40" i="1"/>
  <c r="G40" i="1"/>
  <c r="I40" i="1"/>
  <c r="AG40" i="1"/>
  <c r="C41" i="1"/>
  <c r="E41" i="1"/>
  <c r="G41" i="1"/>
  <c r="AG41" i="1"/>
  <c r="AA41" i="1"/>
  <c r="AM41" i="1"/>
  <c r="W41" i="1"/>
  <c r="C42" i="1"/>
  <c r="E42" i="1"/>
  <c r="I42" i="1"/>
  <c r="AC42" i="1"/>
  <c r="AG42" i="1"/>
  <c r="U42" i="1"/>
  <c r="S42" i="1"/>
  <c r="C43" i="1"/>
  <c r="G43" i="1"/>
  <c r="I43" i="1"/>
  <c r="K43" i="1"/>
  <c r="O43" i="1"/>
  <c r="Y43" i="1"/>
  <c r="AG43" i="1"/>
  <c r="AA43" i="1"/>
  <c r="M43" i="1"/>
  <c r="S43" i="1"/>
  <c r="W43" i="1"/>
  <c r="C44" i="1"/>
  <c r="I44" i="1"/>
  <c r="AC44" i="1"/>
  <c r="AG44" i="1"/>
  <c r="AK44" i="1"/>
  <c r="AM44" i="1"/>
  <c r="M44" i="1"/>
  <c r="S44" i="1"/>
  <c r="W44" i="1"/>
  <c r="C45" i="1"/>
  <c r="I45" i="1"/>
  <c r="Y45" i="1"/>
  <c r="AC45" i="1"/>
  <c r="AG45" i="1"/>
  <c r="AK45" i="1"/>
  <c r="AA45" i="1"/>
  <c r="AI45" i="1"/>
  <c r="AM45" i="1"/>
  <c r="U45" i="1"/>
  <c r="S45" i="1"/>
  <c r="B57" i="1"/>
  <c r="B56" i="1"/>
  <c r="X61" i="1"/>
  <c r="X59" i="1"/>
  <c r="B59" i="1"/>
  <c r="B58" i="1"/>
  <c r="X57" i="1"/>
  <c r="B33" i="1"/>
  <c r="B32" i="1"/>
  <c r="B31" i="1"/>
  <c r="B30" i="1"/>
  <c r="AO25" i="1"/>
  <c r="AO26" i="1"/>
  <c r="W24" i="1"/>
  <c r="S24" i="1"/>
  <c r="U24" i="1"/>
  <c r="AM24" i="1"/>
  <c r="Q24" i="1"/>
  <c r="AI24" i="1"/>
  <c r="AA24" i="1"/>
  <c r="AK24" i="1"/>
  <c r="AG24" i="1"/>
  <c r="AC24" i="1"/>
  <c r="Y24" i="1"/>
  <c r="O24" i="1"/>
  <c r="K24" i="1"/>
  <c r="I24" i="1"/>
  <c r="G24" i="1"/>
  <c r="E24" i="1"/>
  <c r="C24" i="1"/>
  <c r="C25" i="1"/>
  <c r="E25" i="1"/>
  <c r="G25" i="1"/>
  <c r="I25" i="1"/>
  <c r="O25" i="1"/>
  <c r="Y25" i="1"/>
  <c r="AG25" i="1"/>
  <c r="AK25" i="1"/>
  <c r="AA25" i="1"/>
  <c r="AI25" i="1"/>
  <c r="Q25" i="1"/>
  <c r="AM25" i="1"/>
  <c r="U25" i="1"/>
  <c r="S25" i="1"/>
  <c r="W25" i="1"/>
  <c r="C28" i="1"/>
  <c r="E28" i="1"/>
  <c r="G28" i="1"/>
  <c r="I28" i="1"/>
  <c r="K28" i="1"/>
  <c r="O28" i="1"/>
  <c r="Y28" i="1"/>
  <c r="AG28" i="1"/>
  <c r="AK28" i="1"/>
  <c r="AE28" i="1"/>
  <c r="AA28" i="1"/>
  <c r="AI28" i="1"/>
  <c r="Q28" i="1"/>
  <c r="AM28" i="1"/>
  <c r="U28" i="1"/>
  <c r="M28" i="1"/>
  <c r="S28" i="1"/>
  <c r="W28" i="1"/>
  <c r="C26" i="1"/>
  <c r="C9" i="1"/>
  <c r="C6" i="1"/>
  <c r="C13" i="1"/>
  <c r="C20" i="1"/>
  <c r="C8" i="1"/>
  <c r="C4" i="1"/>
  <c r="AE3" i="1"/>
  <c r="AE4" i="1"/>
  <c r="AE9" i="1"/>
  <c r="AE13" i="1"/>
  <c r="AE21" i="1"/>
  <c r="AE20" i="1"/>
  <c r="AI39" i="1"/>
  <c r="S14" i="1"/>
  <c r="U14" i="1"/>
  <c r="AG14" i="1"/>
  <c r="Y14" i="1"/>
  <c r="K14" i="1"/>
  <c r="G14" i="1"/>
  <c r="C14" i="1"/>
  <c r="W13" i="1"/>
  <c r="AK13" i="1"/>
  <c r="O13" i="1"/>
  <c r="I13" i="1"/>
  <c r="E13" i="1"/>
  <c r="AG12" i="1"/>
  <c r="Y12" i="1"/>
  <c r="K12" i="1"/>
  <c r="C12" i="1"/>
  <c r="W21" i="1"/>
  <c r="AK21" i="1"/>
  <c r="O21" i="1"/>
  <c r="I21" i="1"/>
  <c r="E21" i="1"/>
  <c r="AG11" i="1"/>
  <c r="Y11" i="1"/>
  <c r="K11" i="1"/>
  <c r="G11" i="1"/>
  <c r="C11" i="1"/>
  <c r="W20" i="1"/>
  <c r="AK20" i="1"/>
  <c r="O20" i="1"/>
  <c r="I20" i="1"/>
  <c r="AG10" i="1"/>
  <c r="Y10" i="1"/>
  <c r="C10" i="1"/>
  <c r="W9" i="1"/>
  <c r="AK9" i="1"/>
  <c r="O9" i="1"/>
  <c r="AG19" i="1"/>
  <c r="Y19" i="1"/>
  <c r="G19" i="1"/>
  <c r="C19" i="1"/>
  <c r="W8" i="1"/>
  <c r="AK8" i="1"/>
  <c r="O8" i="1"/>
  <c r="E8" i="1"/>
  <c r="AG7" i="1"/>
  <c r="Y7" i="1"/>
  <c r="C7" i="1"/>
  <c r="W6" i="1"/>
  <c r="AK6" i="1"/>
  <c r="O6" i="1"/>
  <c r="E6" i="1"/>
  <c r="AG5" i="1"/>
  <c r="Y5" i="1"/>
  <c r="C5" i="1"/>
  <c r="W4" i="1"/>
  <c r="M4" i="1"/>
  <c r="AK4" i="1"/>
  <c r="O4" i="1"/>
  <c r="E4" i="1"/>
  <c r="AG18" i="1"/>
  <c r="C18" i="1"/>
  <c r="G44" i="2"/>
  <c r="AM43" i="1"/>
  <c r="AM42" i="1"/>
  <c r="AI40" i="1"/>
  <c r="AK42" i="1"/>
  <c r="Y44" i="1"/>
  <c r="Y40" i="1"/>
  <c r="Y42" i="1"/>
  <c r="Y41" i="1"/>
  <c r="AA42" i="1"/>
  <c r="AA44" i="1"/>
  <c r="AE11" i="1"/>
  <c r="AE12" i="1"/>
  <c r="AE6" i="1"/>
  <c r="AE7" i="1"/>
  <c r="AE19" i="1"/>
  <c r="AE8" i="1"/>
  <c r="AE18" i="1"/>
  <c r="AE25" i="1"/>
  <c r="AP25" i="1"/>
  <c r="AE41" i="1"/>
  <c r="AE45" i="1"/>
  <c r="AE42" i="1"/>
  <c r="AE44" i="1"/>
  <c r="AE40" i="1"/>
  <c r="AE39" i="1"/>
  <c r="AE17" i="1"/>
  <c r="AE16" i="1"/>
  <c r="AE22" i="1"/>
  <c r="AE15" i="1"/>
  <c r="AE5" i="1"/>
  <c r="AD29" i="1"/>
  <c r="AE47" i="1"/>
  <c r="AE48" i="1"/>
  <c r="AE46" i="1"/>
  <c r="G43" i="2"/>
  <c r="U44" i="1"/>
  <c r="U43" i="1"/>
  <c r="U41" i="1"/>
  <c r="U40" i="1"/>
  <c r="U5" i="1"/>
  <c r="U7" i="1"/>
  <c r="U11" i="1"/>
  <c r="U10" i="1"/>
  <c r="U12" i="1"/>
  <c r="U20" i="1"/>
  <c r="U9" i="1"/>
  <c r="U19" i="1"/>
  <c r="U8" i="1"/>
  <c r="M41" i="1"/>
  <c r="M14" i="1"/>
  <c r="M8" i="1"/>
  <c r="M13" i="1"/>
  <c r="M6" i="1"/>
  <c r="M9" i="1"/>
  <c r="I41" i="1"/>
  <c r="I12" i="1"/>
  <c r="I8" i="1"/>
  <c r="I9" i="1"/>
  <c r="I4" i="1"/>
  <c r="K41" i="1"/>
  <c r="K40" i="1"/>
  <c r="K7" i="1"/>
  <c r="K10" i="1"/>
  <c r="K9" i="1"/>
  <c r="K8" i="1"/>
  <c r="K5" i="1"/>
  <c r="K6" i="1"/>
  <c r="O45" i="1"/>
  <c r="O44" i="1"/>
  <c r="O42" i="1"/>
  <c r="O41" i="1"/>
  <c r="O11" i="1"/>
  <c r="S41" i="1"/>
  <c r="S40" i="1"/>
  <c r="S12" i="1"/>
  <c r="S19" i="1"/>
  <c r="S11" i="1"/>
  <c r="S10" i="1"/>
  <c r="S7" i="1"/>
  <c r="S18" i="1"/>
  <c r="Q12" i="1"/>
  <c r="Q21" i="1"/>
  <c r="Q11" i="1"/>
  <c r="Q10" i="1"/>
  <c r="Q9" i="1"/>
  <c r="Q8" i="1"/>
  <c r="Q5" i="1"/>
  <c r="E45" i="1"/>
  <c r="E44" i="1"/>
  <c r="E43" i="1"/>
  <c r="E9" i="1"/>
  <c r="E20" i="1"/>
  <c r="E11" i="1"/>
  <c r="E19" i="1"/>
  <c r="E7" i="1"/>
  <c r="G18" i="1"/>
  <c r="G5" i="1"/>
  <c r="G10" i="1"/>
  <c r="G12" i="1"/>
  <c r="G13" i="1"/>
  <c r="G21" i="1"/>
  <c r="AI41" i="1"/>
  <c r="W45" i="1"/>
  <c r="M45" i="1"/>
  <c r="K45" i="1"/>
  <c r="G45" i="1"/>
  <c r="K44" i="1"/>
  <c r="G44" i="1"/>
  <c r="AI43" i="1"/>
  <c r="AK43" i="1"/>
  <c r="AC43" i="1"/>
  <c r="W42" i="1"/>
  <c r="M42" i="1"/>
  <c r="K42" i="1"/>
  <c r="G42" i="1"/>
  <c r="Q41" i="1"/>
  <c r="AK41" i="1"/>
  <c r="AC41" i="1"/>
  <c r="W40" i="1"/>
  <c r="M40" i="1"/>
  <c r="S17" i="1"/>
  <c r="S22" i="1"/>
  <c r="U6" i="1"/>
  <c r="U17" i="1"/>
  <c r="U22" i="1"/>
  <c r="Q18" i="1"/>
  <c r="Q17" i="1"/>
  <c r="Q22" i="1"/>
  <c r="AK18" i="1"/>
  <c r="AK22" i="1"/>
  <c r="AK17" i="1"/>
  <c r="K17" i="1"/>
  <c r="G17" i="1"/>
  <c r="G22" i="1"/>
  <c r="AM22" i="1"/>
  <c r="AM17" i="1"/>
  <c r="AI22" i="1"/>
  <c r="AI17" i="1"/>
  <c r="W22" i="1"/>
  <c r="W17" i="1"/>
  <c r="M17" i="1"/>
  <c r="AG17" i="1"/>
  <c r="AG22" i="1"/>
  <c r="O18" i="1"/>
  <c r="O22" i="1"/>
  <c r="O17" i="1"/>
  <c r="I22" i="1"/>
  <c r="I17" i="1"/>
  <c r="E5" i="1"/>
  <c r="E22" i="1"/>
  <c r="E17" i="1"/>
  <c r="Y3" i="1"/>
  <c r="Y17" i="1"/>
  <c r="Y22" i="1"/>
  <c r="AA17" i="1"/>
  <c r="AA22" i="1"/>
  <c r="W3" i="1"/>
  <c r="W15" i="1"/>
  <c r="W16" i="1"/>
  <c r="M3" i="1"/>
  <c r="M15" i="1"/>
  <c r="M16" i="1"/>
  <c r="AG3" i="1"/>
  <c r="AG15" i="1"/>
  <c r="AG16" i="1"/>
  <c r="K3" i="1"/>
  <c r="K15" i="1"/>
  <c r="K16" i="1"/>
  <c r="G3" i="1"/>
  <c r="G15" i="1"/>
  <c r="G16" i="1"/>
  <c r="AM15" i="1"/>
  <c r="AM16" i="1"/>
  <c r="AI4" i="1"/>
  <c r="AI15" i="1"/>
  <c r="AI16" i="1"/>
  <c r="Q7" i="1"/>
  <c r="AK7" i="1"/>
  <c r="O7" i="1"/>
  <c r="Q6" i="1"/>
  <c r="Y4" i="1"/>
  <c r="S3" i="1"/>
  <c r="S15" i="1"/>
  <c r="S16" i="1"/>
  <c r="U3" i="1"/>
  <c r="U15" i="1"/>
  <c r="U16" i="1"/>
  <c r="Q3" i="1"/>
  <c r="Q15" i="1"/>
  <c r="Q16" i="1"/>
  <c r="AK3" i="1"/>
  <c r="AK15" i="1"/>
  <c r="AK16" i="1"/>
  <c r="O3" i="1"/>
  <c r="O15" i="1"/>
  <c r="O16" i="1"/>
  <c r="I3" i="1"/>
  <c r="I15" i="1"/>
  <c r="I16" i="1"/>
  <c r="E3" i="1"/>
  <c r="E15" i="1"/>
  <c r="E16" i="1"/>
  <c r="Y18" i="1"/>
  <c r="Y15" i="1"/>
  <c r="Y16" i="1"/>
  <c r="AA3" i="1"/>
  <c r="AA15" i="1"/>
  <c r="AA16" i="1"/>
  <c r="AI44" i="1"/>
  <c r="Q45" i="1"/>
  <c r="Q44" i="1"/>
  <c r="Q43" i="1"/>
  <c r="Q42" i="1"/>
  <c r="AM46" i="1"/>
  <c r="AM47" i="1"/>
  <c r="AM48" i="1"/>
  <c r="AA40" i="1"/>
  <c r="AA46" i="1"/>
  <c r="AA47" i="1"/>
  <c r="AA48" i="1"/>
  <c r="AK46" i="1"/>
  <c r="AK47" i="1"/>
  <c r="AK48" i="1"/>
  <c r="AC46" i="1"/>
  <c r="AC47" i="1"/>
  <c r="AC48" i="1"/>
  <c r="W46" i="1"/>
  <c r="W47" i="1"/>
  <c r="W48" i="1"/>
  <c r="M46" i="1"/>
  <c r="M47" i="1"/>
  <c r="M48" i="1"/>
  <c r="Q46" i="1"/>
  <c r="Q47" i="1"/>
  <c r="Q48" i="1"/>
  <c r="K46" i="1"/>
  <c r="K47" i="1"/>
  <c r="K48" i="1"/>
  <c r="G46" i="1"/>
  <c r="G47" i="1"/>
  <c r="G48" i="1"/>
  <c r="AI46" i="1"/>
  <c r="AI47" i="1"/>
  <c r="AI48" i="1"/>
  <c r="AG46" i="1"/>
  <c r="AG47" i="1"/>
  <c r="AG48" i="1"/>
  <c r="Y46" i="1"/>
  <c r="Y47" i="1"/>
  <c r="Y48" i="1"/>
  <c r="S46" i="1"/>
  <c r="S47" i="1"/>
  <c r="S48" i="1"/>
  <c r="U46" i="1"/>
  <c r="U47" i="1"/>
  <c r="U48" i="1"/>
  <c r="O46" i="1"/>
  <c r="O47" i="1"/>
  <c r="O48" i="1"/>
  <c r="I46" i="1"/>
  <c r="I47" i="1"/>
  <c r="I48" i="1"/>
  <c r="E46" i="1"/>
  <c r="E47" i="1"/>
  <c r="E48" i="1"/>
  <c r="AK39" i="1"/>
  <c r="AC39" i="1"/>
  <c r="W26" i="1"/>
  <c r="M26" i="1"/>
  <c r="AI26" i="1"/>
  <c r="AK26" i="1"/>
  <c r="O26" i="1"/>
  <c r="I26" i="1"/>
  <c r="E26" i="1"/>
  <c r="W14" i="1"/>
  <c r="AI14" i="1"/>
  <c r="AK14" i="1"/>
  <c r="O14" i="1"/>
  <c r="E14" i="1"/>
  <c r="U13" i="1"/>
  <c r="AA13" i="1"/>
  <c r="K13" i="1"/>
  <c r="W12" i="1"/>
  <c r="AI12" i="1"/>
  <c r="AK12" i="1"/>
  <c r="O12" i="1"/>
  <c r="E12" i="1"/>
  <c r="U21" i="1"/>
  <c r="AA21" i="1"/>
  <c r="C21" i="1"/>
  <c r="M11" i="1"/>
  <c r="AA11" i="1"/>
  <c r="I11" i="1"/>
  <c r="S20" i="1"/>
  <c r="AI20" i="1"/>
  <c r="AG20" i="1"/>
  <c r="G20" i="1"/>
  <c r="M10" i="1"/>
  <c r="AA10" i="1"/>
  <c r="I10" i="1"/>
  <c r="S9" i="1"/>
  <c r="AI9" i="1"/>
  <c r="AG9" i="1"/>
  <c r="G9" i="1"/>
  <c r="AA19" i="1"/>
  <c r="I19" i="1"/>
  <c r="S8" i="1"/>
  <c r="AI8" i="1"/>
  <c r="AG8" i="1"/>
  <c r="G8" i="1"/>
  <c r="M7" i="1"/>
  <c r="AA7" i="1"/>
  <c r="I7" i="1"/>
  <c r="S6" i="1"/>
  <c r="AI6" i="1"/>
  <c r="AG6" i="1"/>
  <c r="G6" i="1"/>
  <c r="M5" i="1"/>
  <c r="AA5" i="1"/>
  <c r="I5" i="1"/>
  <c r="S4" i="1"/>
  <c r="AG4" i="1"/>
  <c r="G4" i="1"/>
  <c r="AA18" i="1"/>
  <c r="I18" i="1"/>
  <c r="AD61" i="1"/>
  <c r="AD60" i="1"/>
  <c r="AD55" i="1"/>
  <c r="AD31" i="1"/>
  <c r="AD30" i="1"/>
  <c r="AD59" i="1"/>
  <c r="AD58" i="1"/>
  <c r="AD57" i="1"/>
  <c r="AD56" i="1"/>
  <c r="AP39" i="1"/>
  <c r="AE26" i="1"/>
  <c r="AP26" i="1"/>
  <c r="AP40" i="1"/>
  <c r="AP9" i="1"/>
  <c r="AP41" i="1"/>
  <c r="AP6" i="1"/>
  <c r="AP43" i="1"/>
  <c r="AP44" i="1"/>
  <c r="AP45" i="1"/>
  <c r="AP22" i="1"/>
  <c r="AP42" i="1"/>
  <c r="AP17" i="1"/>
  <c r="AP21" i="1"/>
  <c r="AP4" i="1"/>
  <c r="AP7" i="1"/>
  <c r="AP10" i="1"/>
  <c r="AP12" i="1"/>
  <c r="AP14" i="1"/>
  <c r="AP47" i="1"/>
  <c r="AP18" i="1"/>
  <c r="AP5" i="1"/>
  <c r="AP8" i="1"/>
  <c r="AP19" i="1"/>
  <c r="AP20" i="1"/>
  <c r="AP11" i="1"/>
  <c r="AP13" i="1"/>
  <c r="AP16" i="1"/>
  <c r="AP3" i="1"/>
  <c r="AP15" i="1"/>
  <c r="AP48" i="1"/>
  <c r="AP46" i="1"/>
  <c r="AD33" i="1"/>
  <c r="AD32" i="1"/>
  <c r="AD35" i="1"/>
  <c r="AD34" i="1"/>
  <c r="AQ3" i="1"/>
  <c r="AQ22" i="1"/>
  <c r="AQ17" i="1"/>
  <c r="AQ15" i="1"/>
  <c r="AQ7" i="1"/>
  <c r="AQ20" i="1"/>
  <c r="AQ46" i="1"/>
  <c r="AQ12" i="1"/>
  <c r="AQ43" i="1"/>
  <c r="AQ10" i="1"/>
  <c r="AQ4" i="1"/>
  <c r="AQ13" i="1"/>
  <c r="AQ8" i="1"/>
  <c r="AQ47" i="1"/>
  <c r="AQ14" i="1"/>
  <c r="AQ21" i="1"/>
  <c r="AQ9" i="1"/>
  <c r="AQ6" i="1"/>
  <c r="AQ18" i="1"/>
  <c r="AQ16" i="1"/>
  <c r="AQ11" i="1"/>
  <c r="AQ19" i="1"/>
  <c r="AQ5" i="1"/>
  <c r="AQ44" i="1"/>
  <c r="AQ48" i="1"/>
  <c r="AQ39" i="1"/>
  <c r="AQ41" i="1"/>
  <c r="AQ40" i="1"/>
  <c r="AQ45" i="1"/>
  <c r="AQ42" i="1"/>
  <c r="AQ26" i="1"/>
  <c r="AQ25" i="1"/>
</calcChain>
</file>

<file path=xl/sharedStrings.xml><?xml version="1.0" encoding="utf-8"?>
<sst xmlns="http://schemas.openxmlformats.org/spreadsheetml/2006/main" count="223" uniqueCount="82">
  <si>
    <t>Men's</t>
  </si>
  <si>
    <t>Singles Canoeing</t>
  </si>
  <si>
    <t>Doubles Canoeing</t>
  </si>
  <si>
    <t>Portage Canoeing</t>
  </si>
  <si>
    <t>Team Pulp Throw</t>
  </si>
  <si>
    <t>Log Rolling</t>
  </si>
  <si>
    <t>Splitting</t>
  </si>
  <si>
    <t>Axe Throw</t>
  </si>
  <si>
    <t>Chain Throw</t>
  </si>
  <si>
    <t>Vertical Chop</t>
  </si>
  <si>
    <t>Obstacle Course</t>
  </si>
  <si>
    <t>Crosscut Sawing</t>
  </si>
  <si>
    <t>Horizontal Chop</t>
  </si>
  <si>
    <t>Firebuilding</t>
  </si>
  <si>
    <t>Scootloading</t>
  </si>
  <si>
    <t>Bucksawing</t>
  </si>
  <si>
    <t>Packboard Relay</t>
  </si>
  <si>
    <t>RANK</t>
  </si>
  <si>
    <t>Teams</t>
  </si>
  <si>
    <t>Time</t>
  </si>
  <si>
    <t>Score</t>
  </si>
  <si>
    <t>Mark</t>
  </si>
  <si>
    <t>Raw Pts</t>
  </si>
  <si>
    <t>Top U-Grad Score</t>
  </si>
  <si>
    <t>1st Place</t>
  </si>
  <si>
    <t>Result</t>
  </si>
  <si>
    <t>2nd Place</t>
  </si>
  <si>
    <t>3rd Place</t>
  </si>
  <si>
    <t>Women's</t>
  </si>
  <si>
    <t>Portage</t>
  </si>
  <si>
    <t>Top U-grad Score</t>
  </si>
  <si>
    <t>TEAM</t>
  </si>
  <si>
    <t>TOTAL</t>
  </si>
  <si>
    <t>Single Buck</t>
  </si>
  <si>
    <t>Colby</t>
  </si>
  <si>
    <t>Cobleskill</t>
  </si>
  <si>
    <t>Dartmouth</t>
  </si>
  <si>
    <t>FLCC</t>
  </si>
  <si>
    <t>Ranger</t>
  </si>
  <si>
    <t>SUNY ESF</t>
  </si>
  <si>
    <t>UNH</t>
  </si>
  <si>
    <t>Unity</t>
  </si>
  <si>
    <t>Colby Alums</t>
  </si>
  <si>
    <t>Dartmouth U50</t>
  </si>
  <si>
    <t>Dartmouth O50</t>
  </si>
  <si>
    <t>Birling</t>
  </si>
  <si>
    <t>Men's Teams</t>
  </si>
  <si>
    <t>Men Alum Teams:</t>
  </si>
  <si>
    <t>Women's Teams</t>
  </si>
  <si>
    <t>Average</t>
  </si>
  <si>
    <t>Women Alum</t>
  </si>
  <si>
    <t>Score from final</t>
  </si>
  <si>
    <t>Disc Stack</t>
  </si>
  <si>
    <t>NSAC</t>
  </si>
  <si>
    <t>UVM J&amp;J</t>
  </si>
  <si>
    <t>Alfred</t>
  </si>
  <si>
    <t>Alfred J&amp;J</t>
  </si>
  <si>
    <t>Dartmouth A</t>
  </si>
  <si>
    <t>Dartmouth B</t>
  </si>
  <si>
    <t>FLCC J&amp;J</t>
  </si>
  <si>
    <t>Paul Smith's</t>
  </si>
  <si>
    <t>Paul Smith's J&amp;J</t>
  </si>
  <si>
    <t>Ranger J&amp;J</t>
  </si>
  <si>
    <t>Unity A</t>
  </si>
  <si>
    <t>Unity B</t>
  </si>
  <si>
    <t>No women's alumni teams</t>
  </si>
  <si>
    <t>Dartmouth Alums</t>
  </si>
  <si>
    <t>U Maine</t>
  </si>
  <si>
    <t>U Conn</t>
  </si>
  <si>
    <t>Team Bucksaw</t>
  </si>
  <si>
    <t>Team Pulp Toss</t>
  </si>
  <si>
    <t>Scoot Load</t>
  </si>
  <si>
    <t>J&amp;J on small wood</t>
  </si>
  <si>
    <t>Alfred State</t>
  </si>
  <si>
    <t>Best time</t>
  </si>
  <si>
    <t>"0:59.6"</t>
  </si>
  <si>
    <t>"0:51.2"</t>
  </si>
  <si>
    <t>Tie on points</t>
  </si>
  <si>
    <t>Tie on points,</t>
  </si>
  <si>
    <t>broken by Stihl</t>
  </si>
  <si>
    <t>FLCC JJ on 6" wood</t>
  </si>
  <si>
    <t>J&amp;J on small logs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</si>
</sst>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mm:ss.00"/>
    <numFmt numFmtId="166" formatCode="mm:ss.0;@"/>
  </numFmts>
  <fonts count="9" x14ac:knownFonts="1">
    <font>
      <sz val="10"/>
      <color indexed="8"/>
      <name val="Geneva"/>
    </font>
    <font>
      <b/>
      <sz val="10"/>
      <color indexed="8"/>
      <name val="Geneva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8"/>
      <name val="Verdana"/>
      <family val="2"/>
    </font>
    <font>
      <sz val="8"/>
      <name val="Geneva"/>
    </font>
    <font>
      <sz val="10"/>
      <color rgb="FFFF0000"/>
      <name val="Geneva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3" fillId="0" borderId="3" xfId="0" applyFont="1" applyBorder="1" applyProtection="1">
      <protection hidden="1"/>
    </xf>
    <xf numFmtId="47" fontId="2" fillId="0" borderId="2" xfId="0" applyNumberFormat="1" applyFont="1" applyBorder="1"/>
    <xf numFmtId="1" fontId="2" fillId="0" borderId="2" xfId="0" applyNumberFormat="1" applyFont="1" applyBorder="1"/>
    <xf numFmtId="2" fontId="2" fillId="0" borderId="2" xfId="0" applyNumberFormat="1" applyFont="1" applyBorder="1"/>
    <xf numFmtId="0" fontId="2" fillId="0" borderId="4" xfId="0" applyFont="1" applyBorder="1"/>
    <xf numFmtId="0" fontId="2" fillId="0" borderId="0" xfId="0" applyFont="1" applyBorder="1"/>
    <xf numFmtId="0" fontId="3" fillId="0" borderId="0" xfId="0" applyFont="1" applyBorder="1"/>
    <xf numFmtId="0" fontId="2" fillId="0" borderId="6" xfId="0" applyFont="1" applyBorder="1"/>
    <xf numFmtId="0" fontId="2" fillId="0" borderId="7" xfId="0" applyFont="1" applyBorder="1"/>
    <xf numFmtId="47" fontId="2" fillId="0" borderId="7" xfId="0" applyNumberFormat="1" applyFont="1" applyBorder="1"/>
    <xf numFmtId="1" fontId="2" fillId="0" borderId="7" xfId="0" applyNumberFormat="1" applyFont="1" applyBorder="1"/>
    <xf numFmtId="2" fontId="2" fillId="0" borderId="7" xfId="0" applyNumberFormat="1" applyFont="1" applyBorder="1"/>
    <xf numFmtId="0" fontId="2" fillId="0" borderId="0" xfId="0" applyFont="1"/>
    <xf numFmtId="0" fontId="2" fillId="0" borderId="0" xfId="0" applyFont="1" applyFill="1"/>
    <xf numFmtId="0" fontId="2" fillId="0" borderId="11" xfId="0" applyFont="1" applyFill="1" applyBorder="1"/>
    <xf numFmtId="164" fontId="3" fillId="0" borderId="12" xfId="0" applyNumberFormat="1" applyFont="1" applyFill="1" applyBorder="1"/>
    <xf numFmtId="0" fontId="2" fillId="0" borderId="9" xfId="0" applyNumberFormat="1" applyFont="1" applyFill="1" applyBorder="1"/>
    <xf numFmtId="164" fontId="3" fillId="0" borderId="1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0" fontId="2" fillId="0" borderId="15" xfId="0" applyNumberFormat="1" applyFont="1" applyFill="1" applyBorder="1"/>
    <xf numFmtId="164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right"/>
    </xf>
    <xf numFmtId="47" fontId="2" fillId="0" borderId="4" xfId="0" applyNumberFormat="1" applyFont="1" applyFill="1" applyBorder="1" applyProtection="1">
      <protection locked="0"/>
    </xf>
    <xf numFmtId="47" fontId="2" fillId="0" borderId="0" xfId="0" applyNumberFormat="1" applyFont="1" applyFill="1" applyProtection="1">
      <protection locked="0"/>
    </xf>
    <xf numFmtId="1" fontId="2" fillId="0" borderId="4" xfId="0" applyNumberFormat="1" applyFont="1" applyFill="1" applyBorder="1" applyProtection="1">
      <protection locked="0"/>
    </xf>
    <xf numFmtId="166" fontId="2" fillId="0" borderId="4" xfId="0" applyNumberFormat="1" applyFont="1" applyFill="1" applyBorder="1" applyProtection="1">
      <protection locked="0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166" fontId="2" fillId="0" borderId="0" xfId="0" applyNumberFormat="1" applyFont="1" applyFill="1" applyBorder="1" applyProtection="1">
      <protection locked="0"/>
    </xf>
    <xf numFmtId="47" fontId="0" fillId="0" borderId="0" xfId="0" applyNumberFormat="1" applyFill="1"/>
    <xf numFmtId="0" fontId="2" fillId="0" borderId="4" xfId="0" applyNumberFormat="1" applyFont="1" applyFill="1" applyBorder="1" applyProtection="1">
      <protection locked="0"/>
    </xf>
    <xf numFmtId="47" fontId="2" fillId="3" borderId="0" xfId="0" applyNumberFormat="1" applyFont="1" applyFill="1" applyBorder="1"/>
    <xf numFmtId="47" fontId="3" fillId="3" borderId="0" xfId="0" applyNumberFormat="1" applyFont="1" applyFill="1" applyBorder="1"/>
    <xf numFmtId="1" fontId="2" fillId="3" borderId="0" xfId="0" applyNumberFormat="1" applyFont="1" applyFill="1" applyBorder="1"/>
    <xf numFmtId="0" fontId="3" fillId="3" borderId="0" xfId="0" applyFont="1" applyFill="1" applyBorder="1"/>
    <xf numFmtId="0" fontId="2" fillId="3" borderId="0" xfId="0" applyNumberFormat="1" applyFont="1" applyFill="1" applyBorder="1"/>
    <xf numFmtId="0" fontId="2" fillId="3" borderId="0" xfId="0" applyFont="1" applyFill="1"/>
    <xf numFmtId="0" fontId="2" fillId="3" borderId="0" xfId="0" applyNumberFormat="1" applyFont="1" applyFill="1"/>
    <xf numFmtId="1" fontId="3" fillId="3" borderId="0" xfId="0" applyNumberFormat="1" applyFont="1" applyFill="1" applyBorder="1"/>
    <xf numFmtId="164" fontId="3" fillId="0" borderId="8" xfId="0" applyNumberFormat="1" applyFont="1" applyFill="1" applyBorder="1"/>
    <xf numFmtId="164" fontId="3" fillId="3" borderId="11" xfId="0" applyNumberFormat="1" applyFont="1" applyFill="1" applyBorder="1" applyAlignment="1">
      <alignment horizontal="center"/>
    </xf>
    <xf numFmtId="0" fontId="0" fillId="3" borderId="20" xfId="0" applyFill="1" applyBorder="1" applyProtection="1">
      <protection locked="0"/>
    </xf>
    <xf numFmtId="47" fontId="2" fillId="3" borderId="4" xfId="0" applyNumberFormat="1" applyFont="1" applyFill="1" applyBorder="1" applyProtection="1">
      <protection locked="0"/>
    </xf>
    <xf numFmtId="164" fontId="3" fillId="3" borderId="12" xfId="0" applyNumberFormat="1" applyFont="1" applyFill="1" applyBorder="1"/>
    <xf numFmtId="47" fontId="0" fillId="3" borderId="0" xfId="0" applyNumberFormat="1" applyFill="1"/>
    <xf numFmtId="1" fontId="2" fillId="3" borderId="4" xfId="0" applyNumberFormat="1" applyFont="1" applyFill="1" applyBorder="1" applyProtection="1">
      <protection locked="0"/>
    </xf>
    <xf numFmtId="0" fontId="2" fillId="3" borderId="4" xfId="0" applyNumberFormat="1" applyFont="1" applyFill="1" applyBorder="1" applyProtection="1">
      <protection locked="0"/>
    </xf>
    <xf numFmtId="166" fontId="2" fillId="3" borderId="0" xfId="0" applyNumberFormat="1" applyFont="1" applyFill="1" applyBorder="1" applyProtection="1">
      <protection locked="0"/>
    </xf>
    <xf numFmtId="166" fontId="2" fillId="3" borderId="4" xfId="0" applyNumberFormat="1" applyFont="1" applyFill="1" applyBorder="1" applyProtection="1">
      <protection locked="0"/>
    </xf>
    <xf numFmtId="47" fontId="2" fillId="3" borderId="0" xfId="0" applyNumberFormat="1" applyFont="1" applyFill="1" applyProtection="1">
      <protection locked="0"/>
    </xf>
    <xf numFmtId="20" fontId="0" fillId="3" borderId="0" xfId="0" applyNumberFormat="1" applyFill="1"/>
    <xf numFmtId="0" fontId="2" fillId="3" borderId="0" xfId="0" applyFont="1" applyFill="1" applyBorder="1"/>
    <xf numFmtId="164" fontId="3" fillId="3" borderId="0" xfId="0" applyNumberFormat="1" applyFont="1" applyFill="1" applyBorder="1"/>
    <xf numFmtId="0" fontId="2" fillId="3" borderId="9" xfId="0" applyNumberFormat="1" applyFont="1" applyFill="1" applyBorder="1"/>
    <xf numFmtId="1" fontId="3" fillId="3" borderId="13" xfId="0" applyNumberFormat="1" applyFont="1" applyFill="1" applyBorder="1" applyAlignment="1">
      <alignment horizontal="center"/>
    </xf>
    <xf numFmtId="0" fontId="2" fillId="3" borderId="19" xfId="0" applyFont="1" applyFill="1" applyBorder="1" applyProtection="1">
      <protection locked="0"/>
    </xf>
    <xf numFmtId="47" fontId="2" fillId="3" borderId="7" xfId="0" applyNumberFormat="1" applyFont="1" applyFill="1" applyBorder="1" applyProtection="1">
      <protection locked="0"/>
    </xf>
    <xf numFmtId="164" fontId="3" fillId="3" borderId="8" xfId="0" applyNumberFormat="1" applyFont="1" applyFill="1" applyBorder="1"/>
    <xf numFmtId="47" fontId="2" fillId="3" borderId="19" xfId="0" applyNumberFormat="1" applyFont="1" applyFill="1" applyBorder="1" applyProtection="1">
      <protection locked="0"/>
    </xf>
    <xf numFmtId="1" fontId="2" fillId="3" borderId="7" xfId="0" applyNumberFormat="1" applyFont="1" applyFill="1" applyBorder="1" applyProtection="1">
      <protection locked="0"/>
    </xf>
    <xf numFmtId="166" fontId="2" fillId="3" borderId="19" xfId="0" applyNumberFormat="1" applyFont="1" applyFill="1" applyBorder="1" applyProtection="1">
      <protection locked="0"/>
    </xf>
    <xf numFmtId="166" fontId="2" fillId="3" borderId="7" xfId="0" applyNumberFormat="1" applyFont="1" applyFill="1" applyBorder="1" applyProtection="1">
      <protection locked="0"/>
    </xf>
    <xf numFmtId="0" fontId="2" fillId="3" borderId="11" xfId="0" applyFont="1" applyFill="1" applyBorder="1"/>
    <xf numFmtId="47" fontId="2" fillId="3" borderId="0" xfId="0" applyNumberFormat="1" applyFont="1" applyFill="1" applyBorder="1" applyProtection="1">
      <protection locked="0"/>
    </xf>
    <xf numFmtId="0" fontId="2" fillId="3" borderId="15" xfId="0" applyNumberFormat="1" applyFont="1" applyFill="1" applyBorder="1"/>
    <xf numFmtId="164" fontId="3" fillId="3" borderId="1" xfId="0" applyNumberFormat="1" applyFont="1" applyFill="1" applyBorder="1" applyAlignment="1">
      <alignment horizontal="center"/>
    </xf>
    <xf numFmtId="1" fontId="3" fillId="3" borderId="10" xfId="0" applyNumberFormat="1" applyFont="1" applyFill="1" applyBorder="1" applyAlignment="1">
      <alignment horizontal="center"/>
    </xf>
    <xf numFmtId="0" fontId="2" fillId="3" borderId="1" xfId="0" applyFont="1" applyFill="1" applyBorder="1"/>
    <xf numFmtId="47" fontId="2" fillId="3" borderId="2" xfId="0" applyNumberFormat="1" applyFont="1" applyFill="1" applyBorder="1"/>
    <xf numFmtId="0" fontId="2" fillId="3" borderId="3" xfId="0" applyFont="1" applyFill="1" applyBorder="1"/>
    <xf numFmtId="47" fontId="2" fillId="3" borderId="3" xfId="0" applyNumberFormat="1" applyFont="1" applyFill="1" applyBorder="1"/>
    <xf numFmtId="1" fontId="2" fillId="3" borderId="2" xfId="0" applyNumberFormat="1" applyFont="1" applyFill="1" applyBorder="1"/>
    <xf numFmtId="0" fontId="3" fillId="3" borderId="8" xfId="0" applyFont="1" applyFill="1" applyBorder="1"/>
    <xf numFmtId="0" fontId="2" fillId="3" borderId="6" xfId="0" applyFont="1" applyFill="1" applyBorder="1" applyProtection="1">
      <protection locked="0"/>
    </xf>
    <xf numFmtId="0" fontId="2" fillId="3" borderId="19" xfId="0" applyNumberFormat="1" applyFont="1" applyFill="1" applyBorder="1" applyProtection="1">
      <protection locked="0"/>
    </xf>
    <xf numFmtId="1" fontId="2" fillId="3" borderId="19" xfId="0" applyNumberFormat="1" applyFont="1" applyFill="1" applyBorder="1" applyProtection="1">
      <protection locked="0"/>
    </xf>
    <xf numFmtId="2" fontId="2" fillId="3" borderId="7" xfId="0" applyNumberFormat="1" applyFont="1" applyFill="1" applyBorder="1" applyProtection="1">
      <protection locked="0"/>
    </xf>
    <xf numFmtId="2" fontId="2" fillId="3" borderId="19" xfId="0" applyNumberFormat="1" applyFont="1" applyFill="1" applyBorder="1" applyProtection="1">
      <protection locked="0"/>
    </xf>
    <xf numFmtId="0" fontId="2" fillId="3" borderId="20" xfId="0" applyFont="1" applyFill="1" applyBorder="1"/>
    <xf numFmtId="0" fontId="3" fillId="3" borderId="11" xfId="0" applyFont="1" applyFill="1" applyBorder="1"/>
    <xf numFmtId="1" fontId="3" fillId="3" borderId="13" xfId="0" applyNumberFormat="1" applyFont="1" applyFill="1" applyBorder="1"/>
    <xf numFmtId="47" fontId="2" fillId="3" borderId="2" xfId="0" applyNumberFormat="1" applyFont="1" applyFill="1" applyBorder="1" applyProtection="1">
      <protection locked="0"/>
    </xf>
    <xf numFmtId="164" fontId="3" fillId="3" borderId="3" xfId="0" applyNumberFormat="1" applyFont="1" applyFill="1" applyBorder="1"/>
    <xf numFmtId="1" fontId="2" fillId="3" borderId="2" xfId="0" applyNumberFormat="1" applyFont="1" applyFill="1" applyBorder="1" applyProtection="1">
      <protection locked="0"/>
    </xf>
    <xf numFmtId="0" fontId="2" fillId="3" borderId="2" xfId="0" applyNumberFormat="1" applyFont="1" applyFill="1" applyBorder="1" applyProtection="1">
      <protection locked="0"/>
    </xf>
    <xf numFmtId="47" fontId="0" fillId="3" borderId="19" xfId="0" applyNumberFormat="1" applyFill="1" applyBorder="1"/>
    <xf numFmtId="20" fontId="0" fillId="3" borderId="19" xfId="0" applyNumberFormat="1" applyFill="1" applyBorder="1"/>
    <xf numFmtId="0" fontId="2" fillId="3" borderId="7" xfId="0" applyNumberFormat="1" applyFont="1" applyFill="1" applyBorder="1" applyProtection="1">
      <protection locked="0"/>
    </xf>
    <xf numFmtId="0" fontId="2" fillId="3" borderId="20" xfId="0" applyNumberFormat="1" applyFont="1" applyFill="1" applyBorder="1"/>
    <xf numFmtId="166" fontId="2" fillId="3" borderId="2" xfId="0" applyNumberFormat="1" applyFont="1" applyFill="1" applyBorder="1" applyProtection="1">
      <protection locked="0"/>
    </xf>
    <xf numFmtId="164" fontId="3" fillId="0" borderId="0" xfId="0" applyNumberFormat="1" applyFont="1" applyFill="1" applyBorder="1"/>
    <xf numFmtId="0" fontId="0" fillId="0" borderId="20" xfId="0" applyFill="1" applyBorder="1" applyProtection="1">
      <protection locked="0"/>
    </xf>
    <xf numFmtId="20" fontId="0" fillId="0" borderId="0" xfId="0" applyNumberFormat="1" applyFill="1"/>
    <xf numFmtId="0" fontId="2" fillId="0" borderId="0" xfId="0" applyFont="1" applyFill="1" applyBorder="1"/>
    <xf numFmtId="47" fontId="2" fillId="0" borderId="7" xfId="0" applyNumberFormat="1" applyFont="1" applyFill="1" applyBorder="1" applyProtection="1">
      <protection locked="0"/>
    </xf>
    <xf numFmtId="47" fontId="2" fillId="0" borderId="19" xfId="0" applyNumberFormat="1" applyFont="1" applyFill="1" applyBorder="1" applyProtection="1">
      <protection locked="0"/>
    </xf>
    <xf numFmtId="1" fontId="2" fillId="0" borderId="7" xfId="0" applyNumberFormat="1" applyFont="1" applyFill="1" applyBorder="1" applyProtection="1">
      <protection locked="0"/>
    </xf>
    <xf numFmtId="165" fontId="2" fillId="0" borderId="7" xfId="0" applyNumberFormat="1" applyFont="1" applyFill="1" applyBorder="1" applyProtection="1">
      <protection locked="0"/>
    </xf>
    <xf numFmtId="166" fontId="2" fillId="0" borderId="19" xfId="0" applyNumberFormat="1" applyFont="1" applyFill="1" applyBorder="1" applyProtection="1">
      <protection locked="0"/>
    </xf>
    <xf numFmtId="166" fontId="2" fillId="0" borderId="7" xfId="0" applyNumberFormat="1" applyFont="1" applyFill="1" applyBorder="1" applyProtection="1">
      <protection locked="0"/>
    </xf>
    <xf numFmtId="0" fontId="2" fillId="0" borderId="16" xfId="0" applyNumberFormat="1" applyFont="1" applyFill="1" applyBorder="1"/>
    <xf numFmtId="0" fontId="2" fillId="0" borderId="17" xfId="0" applyFont="1" applyFill="1" applyBorder="1"/>
    <xf numFmtId="0" fontId="2" fillId="0" borderId="18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2" xfId="0" applyNumberFormat="1" applyFont="1" applyFill="1" applyBorder="1"/>
    <xf numFmtId="47" fontId="3" fillId="0" borderId="3" xfId="0" applyNumberFormat="1" applyFont="1" applyFill="1" applyBorder="1"/>
    <xf numFmtId="0" fontId="3" fillId="0" borderId="3" xfId="0" applyFont="1" applyFill="1" applyBorder="1"/>
    <xf numFmtId="0" fontId="2" fillId="0" borderId="6" xfId="0" applyFont="1" applyFill="1" applyBorder="1" applyAlignment="1">
      <alignment horizontal="right"/>
    </xf>
    <xf numFmtId="47" fontId="2" fillId="0" borderId="7" xfId="0" applyNumberFormat="1" applyFont="1" applyFill="1" applyBorder="1"/>
    <xf numFmtId="47" fontId="3" fillId="0" borderId="8" xfId="0" applyNumberFormat="1" applyFont="1" applyFill="1" applyBorder="1"/>
    <xf numFmtId="1" fontId="2" fillId="0" borderId="7" xfId="0" applyNumberFormat="1" applyFont="1" applyFill="1" applyBorder="1"/>
    <xf numFmtId="0" fontId="3" fillId="0" borderId="8" xfId="0" applyFont="1" applyFill="1" applyBorder="1"/>
    <xf numFmtId="0" fontId="2" fillId="0" borderId="7" xfId="0" applyNumberFormat="1" applyFont="1" applyFill="1" applyBorder="1"/>
    <xf numFmtId="0" fontId="2" fillId="0" borderId="2" xfId="0" applyFont="1" applyFill="1" applyBorder="1"/>
    <xf numFmtId="0" fontId="3" fillId="0" borderId="3" xfId="0" applyFont="1" applyFill="1" applyBorder="1" applyProtection="1">
      <protection hidden="1"/>
    </xf>
    <xf numFmtId="47" fontId="2" fillId="0" borderId="5" xfId="0" applyNumberFormat="1" applyFont="1" applyFill="1" applyBorder="1"/>
    <xf numFmtId="1" fontId="2" fillId="0" borderId="2" xfId="0" applyNumberFormat="1" applyFont="1" applyFill="1" applyBorder="1"/>
    <xf numFmtId="47" fontId="2" fillId="0" borderId="2" xfId="0" applyNumberFormat="1" applyFont="1" applyFill="1" applyBorder="1"/>
    <xf numFmtId="0" fontId="2" fillId="0" borderId="4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47" fontId="2" fillId="0" borderId="19" xfId="0" applyNumberFormat="1" applyFont="1" applyFill="1" applyBorder="1"/>
    <xf numFmtId="0" fontId="2" fillId="0" borderId="0" xfId="0" applyFont="1" applyFill="1" applyBorder="1" applyProtection="1">
      <protection locked="0"/>
    </xf>
    <xf numFmtId="0" fontId="2" fillId="0" borderId="11" xfId="0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47" fontId="2" fillId="0" borderId="2" xfId="0" applyNumberFormat="1" applyFont="1" applyFill="1" applyBorder="1" applyProtection="1">
      <protection locked="0"/>
    </xf>
    <xf numFmtId="164" fontId="3" fillId="0" borderId="3" xfId="0" applyNumberFormat="1" applyFont="1" applyFill="1" applyBorder="1"/>
    <xf numFmtId="47" fontId="0" fillId="0" borderId="5" xfId="0" applyNumberFormat="1" applyFill="1" applyBorder="1"/>
    <xf numFmtId="20" fontId="0" fillId="0" borderId="5" xfId="0" applyNumberFormat="1" applyFill="1" applyBorder="1"/>
    <xf numFmtId="1" fontId="2" fillId="0" borderId="2" xfId="0" applyNumberFormat="1" applyFont="1" applyFill="1" applyBorder="1" applyProtection="1">
      <protection locked="0"/>
    </xf>
    <xf numFmtId="47" fontId="0" fillId="0" borderId="2" xfId="0" applyNumberFormat="1" applyFill="1" applyBorder="1"/>
    <xf numFmtId="0" fontId="2" fillId="0" borderId="2" xfId="0" applyNumberFormat="1" applyFont="1" applyFill="1" applyBorder="1" applyProtection="1">
      <protection locked="0"/>
    </xf>
    <xf numFmtId="166" fontId="2" fillId="0" borderId="5" xfId="0" applyNumberFormat="1" applyFont="1" applyFill="1" applyBorder="1" applyProtection="1">
      <protection locked="0"/>
    </xf>
    <xf numFmtId="47" fontId="2" fillId="0" borderId="5" xfId="0" applyNumberFormat="1" applyFont="1" applyFill="1" applyBorder="1" applyProtection="1">
      <protection locked="0"/>
    </xf>
    <xf numFmtId="47" fontId="2" fillId="0" borderId="4" xfId="0" applyNumberFormat="1" applyFont="1" applyFill="1" applyBorder="1"/>
    <xf numFmtId="164" fontId="3" fillId="0" borderId="17" xfId="0" applyNumberFormat="1" applyFont="1" applyFill="1" applyBorder="1" applyAlignment="1">
      <alignment horizontal="center"/>
    </xf>
    <xf numFmtId="1" fontId="3" fillId="0" borderId="18" xfId="0" applyNumberFormat="1" applyFont="1" applyFill="1" applyBorder="1" applyAlignment="1">
      <alignment horizontal="center"/>
    </xf>
    <xf numFmtId="47" fontId="2" fillId="0" borderId="8" xfId="0" applyNumberFormat="1" applyFont="1" applyFill="1" applyBorder="1"/>
    <xf numFmtId="0" fontId="3" fillId="0" borderId="1" xfId="0" applyFont="1" applyFill="1" applyBorder="1"/>
    <xf numFmtId="0" fontId="3" fillId="0" borderId="0" xfId="0" applyFont="1" applyFill="1" applyBorder="1"/>
    <xf numFmtId="0" fontId="2" fillId="0" borderId="0" xfId="0" applyNumberFormat="1" applyFont="1" applyFill="1" applyBorder="1"/>
    <xf numFmtId="0" fontId="0" fillId="0" borderId="0" xfId="0" applyFill="1"/>
    <xf numFmtId="164" fontId="0" fillId="4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5" borderId="0" xfId="0" applyNumberFormat="1" applyFill="1" applyAlignment="1">
      <alignment horizontal="center"/>
    </xf>
    <xf numFmtId="164" fontId="2" fillId="3" borderId="2" xfId="0" applyNumberFormat="1" applyFont="1" applyFill="1" applyBorder="1"/>
    <xf numFmtId="166" fontId="2" fillId="3" borderId="0" xfId="0" applyNumberFormat="1" applyFont="1" applyFill="1" applyProtection="1">
      <protection locked="0"/>
    </xf>
    <xf numFmtId="1" fontId="2" fillId="3" borderId="0" xfId="0" applyNumberFormat="1" applyFont="1" applyFill="1" applyProtection="1">
      <protection locked="0"/>
    </xf>
    <xf numFmtId="1" fontId="3" fillId="3" borderId="14" xfId="0" applyNumberFormat="1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1" fontId="4" fillId="2" borderId="23" xfId="0" applyNumberFormat="1" applyFont="1" applyFill="1" applyBorder="1" applyAlignment="1">
      <alignment horizontal="center"/>
    </xf>
    <xf numFmtId="0" fontId="0" fillId="3" borderId="4" xfId="0" applyFill="1" applyBorder="1"/>
    <xf numFmtId="0" fontId="0" fillId="0" borderId="4" xfId="0" applyFill="1" applyBorder="1"/>
    <xf numFmtId="0" fontId="0" fillId="0" borderId="4" xfId="0" applyBorder="1"/>
    <xf numFmtId="0" fontId="0" fillId="3" borderId="4" xfId="0" applyFill="1" applyBorder="1" applyProtection="1">
      <protection locked="0"/>
    </xf>
    <xf numFmtId="0" fontId="2" fillId="0" borderId="7" xfId="0" applyFont="1" applyFill="1" applyBorder="1" applyProtection="1">
      <protection locked="0"/>
    </xf>
    <xf numFmtId="0" fontId="2" fillId="3" borderId="2" xfId="0" applyFont="1" applyFill="1" applyBorder="1" applyAlignment="1">
      <alignment horizontal="right"/>
    </xf>
    <xf numFmtId="0" fontId="2" fillId="3" borderId="4" xfId="0" applyFont="1" applyFill="1" applyBorder="1" applyProtection="1">
      <protection locked="0"/>
    </xf>
    <xf numFmtId="0" fontId="3" fillId="3" borderId="1" xfId="0" applyFont="1" applyFill="1" applyBorder="1"/>
    <xf numFmtId="0" fontId="2" fillId="3" borderId="2" xfId="0" applyNumberFormat="1" applyFont="1" applyFill="1" applyBorder="1"/>
    <xf numFmtId="47" fontId="3" fillId="3" borderId="3" xfId="0" applyNumberFormat="1" applyFont="1" applyFill="1" applyBorder="1"/>
    <xf numFmtId="0" fontId="3" fillId="3" borderId="3" xfId="0" applyFont="1" applyFill="1" applyBorder="1"/>
    <xf numFmtId="0" fontId="2" fillId="3" borderId="6" xfId="0" applyFont="1" applyFill="1" applyBorder="1" applyAlignment="1">
      <alignment horizontal="right"/>
    </xf>
    <xf numFmtId="47" fontId="2" fillId="3" borderId="7" xfId="0" applyNumberFormat="1" applyFont="1" applyFill="1" applyBorder="1"/>
    <xf numFmtId="47" fontId="3" fillId="3" borderId="8" xfId="0" applyNumberFormat="1" applyFont="1" applyFill="1" applyBorder="1"/>
    <xf numFmtId="1" fontId="2" fillId="3" borderId="7" xfId="0" applyNumberFormat="1" applyFont="1" applyFill="1" applyBorder="1"/>
    <xf numFmtId="0" fontId="2" fillId="3" borderId="7" xfId="0" applyNumberFormat="1" applyFont="1" applyFill="1" applyBorder="1"/>
    <xf numFmtId="0" fontId="2" fillId="3" borderId="12" xfId="0" applyFont="1" applyFill="1" applyBorder="1"/>
    <xf numFmtId="2" fontId="2" fillId="3" borderId="0" xfId="0" applyNumberFormat="1" applyFont="1" applyFill="1"/>
    <xf numFmtId="47" fontId="2" fillId="3" borderId="0" xfId="0" applyNumberFormat="1" applyFont="1" applyFill="1"/>
    <xf numFmtId="1" fontId="2" fillId="3" borderId="0" xfId="0" applyNumberFormat="1" applyFont="1" applyFill="1"/>
    <xf numFmtId="1" fontId="2" fillId="3" borderId="12" xfId="0" applyNumberFormat="1" applyFont="1" applyFill="1" applyBorder="1"/>
    <xf numFmtId="0" fontId="3" fillId="3" borderId="12" xfId="0" applyFont="1" applyFill="1" applyBorder="1"/>
    <xf numFmtId="1" fontId="3" fillId="3" borderId="12" xfId="0" applyNumberFormat="1" applyFont="1" applyFill="1" applyBorder="1"/>
    <xf numFmtId="47" fontId="7" fillId="3" borderId="0" xfId="0" applyNumberFormat="1" applyFont="1" applyFill="1"/>
    <xf numFmtId="47" fontId="8" fillId="0" borderId="4" xfId="0" applyNumberFormat="1" applyFont="1" applyFill="1" applyBorder="1" applyProtection="1">
      <protection locked="0"/>
    </xf>
    <xf numFmtId="1" fontId="8" fillId="3" borderId="4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7"/>
  <sheetViews>
    <sheetView showGridLines="0" tabSelected="1" zoomScaleSheetLayoutView="100" workbookViewId="0">
      <pane xSplit="1" ySplit="2" topLeftCell="B3" activePane="bottomRight" state="frozenSplit"/>
      <selection sqref="A1:IV65536"/>
      <selection pane="topRight"/>
      <selection pane="bottomLeft" activeCell="A26" sqref="A26:IV26"/>
      <selection pane="bottomRight"/>
    </sheetView>
  </sheetViews>
  <sheetFormatPr baseColWidth="10" defaultColWidth="10.7109375" defaultRowHeight="12" customHeight="1" x14ac:dyDescent="0"/>
  <cols>
    <col min="1" max="1" width="16" style="72" bestFit="1" customWidth="1"/>
    <col min="2" max="2" width="7.7109375" style="46" customWidth="1"/>
    <col min="3" max="3" width="7.7109375" style="184" customWidth="1"/>
    <col min="4" max="4" width="7.7109375" style="46" customWidth="1"/>
    <col min="5" max="5" width="7.7109375" style="184" customWidth="1"/>
    <col min="6" max="6" width="7.7109375" style="46" customWidth="1"/>
    <col min="7" max="7" width="7.7109375" style="184" customWidth="1"/>
    <col min="8" max="8" width="7.7109375" style="46" customWidth="1"/>
    <col min="9" max="9" width="7.7109375" style="184" customWidth="1"/>
    <col min="10" max="10" width="7.7109375" style="46" customWidth="1"/>
    <col min="11" max="11" width="7.7109375" style="184" customWidth="1"/>
    <col min="12" max="12" width="7.7109375" style="180" customWidth="1"/>
    <col min="13" max="13" width="7.7109375" style="184" customWidth="1"/>
    <col min="14" max="14" width="7.7109375" style="46" customWidth="1"/>
    <col min="15" max="15" width="7.7109375" style="184" customWidth="1"/>
    <col min="16" max="16" width="7.7109375" style="181" customWidth="1"/>
    <col min="17" max="17" width="7.7109375" style="184" customWidth="1"/>
    <col min="18" max="18" width="7.7109375" style="181" customWidth="1"/>
    <col min="19" max="19" width="7.7109375" style="184" customWidth="1"/>
    <col min="20" max="20" width="7.7109375" style="181" customWidth="1"/>
    <col min="21" max="21" width="7.7109375" style="184" customWidth="1"/>
    <col min="22" max="22" width="7.7109375" style="180" customWidth="1"/>
    <col min="23" max="23" width="7.7109375" style="184" customWidth="1"/>
    <col min="24" max="24" width="7.7109375" style="46" customWidth="1"/>
    <col min="25" max="25" width="7.7109375" style="184" customWidth="1"/>
    <col min="26" max="26" width="7.7109375" style="181" customWidth="1"/>
    <col min="27" max="27" width="7.7109375" style="184" customWidth="1"/>
    <col min="28" max="28" width="7.7109375" style="181" customWidth="1"/>
    <col min="29" max="29" width="7.7109375" style="184" customWidth="1"/>
    <col min="30" max="30" width="8.5703125" style="46" customWidth="1"/>
    <col min="31" max="31" width="7.7109375" style="184" customWidth="1"/>
    <col min="32" max="32" width="7.7109375" style="46" customWidth="1"/>
    <col min="33" max="33" width="7.7109375" style="184" customWidth="1"/>
    <col min="34" max="34" width="7.7109375" style="182" customWidth="1"/>
    <col min="35" max="35" width="7.7109375" style="184" customWidth="1"/>
    <col min="36" max="36" width="7.7109375" style="181" customWidth="1"/>
    <col min="37" max="37" width="7.7109375" style="184" customWidth="1"/>
    <col min="38" max="38" width="7.7109375" style="181" customWidth="1"/>
    <col min="39" max="39" width="7.7109375" style="184" customWidth="1"/>
    <col min="40" max="40" width="6.7109375" style="46" customWidth="1"/>
    <col min="41" max="41" width="15.5703125" style="46" customWidth="1"/>
    <col min="42" max="42" width="9.85546875" style="184" customWidth="1"/>
    <col min="43" max="43" width="7" style="185" customWidth="1"/>
    <col min="44" max="44" width="9.42578125" style="44" customWidth="1"/>
    <col min="45" max="45" width="11.28515625" style="44" customWidth="1"/>
    <col min="46" max="46" width="7.85546875" style="61" customWidth="1"/>
    <col min="47" max="47" width="5.42578125" style="61" customWidth="1"/>
    <col min="48" max="48" width="15.42578125" style="61" customWidth="1"/>
    <col min="49" max="49" width="10.7109375" style="61" customWidth="1"/>
    <col min="50" max="50" width="16" style="61" customWidth="1"/>
    <col min="51" max="16384" width="10.7109375" style="61"/>
  </cols>
  <sheetData>
    <row r="1" spans="1:45" s="8" customFormat="1" ht="13" thickBot="1">
      <c r="A1" s="1" t="s">
        <v>0</v>
      </c>
      <c r="B1" s="2" t="s">
        <v>1</v>
      </c>
      <c r="C1" s="3"/>
      <c r="D1" s="2" t="s">
        <v>2</v>
      </c>
      <c r="E1" s="3"/>
      <c r="F1" s="2" t="s">
        <v>3</v>
      </c>
      <c r="G1" s="3"/>
      <c r="H1" s="2" t="s">
        <v>70</v>
      </c>
      <c r="I1" s="3"/>
      <c r="J1" s="2" t="s">
        <v>5</v>
      </c>
      <c r="K1" s="3"/>
      <c r="L1" s="6" t="s">
        <v>71</v>
      </c>
      <c r="M1" s="3"/>
      <c r="N1" s="2" t="s">
        <v>6</v>
      </c>
      <c r="O1" s="3"/>
      <c r="P1" s="4" t="s">
        <v>11</v>
      </c>
      <c r="Q1" s="3"/>
      <c r="R1" s="4" t="s">
        <v>69</v>
      </c>
      <c r="S1" s="3"/>
      <c r="T1" s="4" t="s">
        <v>13</v>
      </c>
      <c r="U1" s="3"/>
      <c r="V1" s="6" t="s">
        <v>16</v>
      </c>
      <c r="W1" s="3"/>
      <c r="X1" s="2" t="s">
        <v>7</v>
      </c>
      <c r="Y1" s="3"/>
      <c r="Z1" s="4" t="s">
        <v>10</v>
      </c>
      <c r="AA1" s="3"/>
      <c r="AB1" s="4" t="s">
        <v>33</v>
      </c>
      <c r="AC1" s="3"/>
      <c r="AD1" s="2" t="s">
        <v>45</v>
      </c>
      <c r="AE1" s="3"/>
      <c r="AF1" s="2" t="s">
        <v>8</v>
      </c>
      <c r="AG1" s="3"/>
      <c r="AH1" s="5" t="s">
        <v>52</v>
      </c>
      <c r="AI1" s="3"/>
      <c r="AJ1" s="4" t="s">
        <v>9</v>
      </c>
      <c r="AK1" s="3"/>
      <c r="AL1" s="4" t="s">
        <v>12</v>
      </c>
      <c r="AM1" s="3"/>
      <c r="AN1" s="7"/>
      <c r="AP1" s="9"/>
      <c r="AR1" s="9"/>
      <c r="AS1" s="9"/>
    </row>
    <row r="2" spans="1:45" s="8" customFormat="1" ht="14" thickTop="1" thickBot="1">
      <c r="A2" s="10" t="s">
        <v>18</v>
      </c>
      <c r="B2" s="11" t="s">
        <v>19</v>
      </c>
      <c r="C2" s="26" t="s">
        <v>20</v>
      </c>
      <c r="D2" s="11" t="s">
        <v>19</v>
      </c>
      <c r="E2" s="26" t="s">
        <v>20</v>
      </c>
      <c r="F2" s="11" t="s">
        <v>19</v>
      </c>
      <c r="G2" s="26" t="s">
        <v>20</v>
      </c>
      <c r="H2" s="11" t="s">
        <v>19</v>
      </c>
      <c r="I2" s="26" t="s">
        <v>20</v>
      </c>
      <c r="J2" s="11" t="s">
        <v>19</v>
      </c>
      <c r="K2" s="26" t="s">
        <v>20</v>
      </c>
      <c r="L2" s="14" t="s">
        <v>19</v>
      </c>
      <c r="M2" s="26" t="s">
        <v>20</v>
      </c>
      <c r="N2" s="11" t="s">
        <v>19</v>
      </c>
      <c r="O2" s="26" t="s">
        <v>20</v>
      </c>
      <c r="P2" s="12" t="s">
        <v>19</v>
      </c>
      <c r="Q2" s="26" t="s">
        <v>20</v>
      </c>
      <c r="R2" s="12" t="s">
        <v>19</v>
      </c>
      <c r="S2" s="26" t="s">
        <v>20</v>
      </c>
      <c r="T2" s="12" t="s">
        <v>19</v>
      </c>
      <c r="U2" s="26" t="s">
        <v>20</v>
      </c>
      <c r="V2" s="14" t="s">
        <v>19</v>
      </c>
      <c r="W2" s="26" t="s">
        <v>20</v>
      </c>
      <c r="X2" s="11" t="s">
        <v>21</v>
      </c>
      <c r="Y2" s="26" t="s">
        <v>20</v>
      </c>
      <c r="Z2" s="12" t="s">
        <v>19</v>
      </c>
      <c r="AA2" s="26" t="s">
        <v>20</v>
      </c>
      <c r="AB2" s="12" t="s">
        <v>19</v>
      </c>
      <c r="AC2" s="26" t="s">
        <v>20</v>
      </c>
      <c r="AD2" s="11" t="s">
        <v>19</v>
      </c>
      <c r="AE2" s="26" t="s">
        <v>20</v>
      </c>
      <c r="AF2" s="11" t="s">
        <v>19</v>
      </c>
      <c r="AG2" s="26" t="s">
        <v>20</v>
      </c>
      <c r="AH2" s="13" t="s">
        <v>22</v>
      </c>
      <c r="AI2" s="26" t="s">
        <v>20</v>
      </c>
      <c r="AJ2" s="12" t="s">
        <v>19</v>
      </c>
      <c r="AK2" s="26" t="s">
        <v>20</v>
      </c>
      <c r="AL2" s="12" t="s">
        <v>19</v>
      </c>
      <c r="AM2" s="26" t="s">
        <v>20</v>
      </c>
      <c r="AN2" s="15"/>
      <c r="AO2" s="160" t="s">
        <v>31</v>
      </c>
      <c r="AP2" s="161" t="s">
        <v>32</v>
      </c>
      <c r="AQ2" s="162" t="s">
        <v>17</v>
      </c>
      <c r="AR2" s="9"/>
      <c r="AS2" s="9"/>
    </row>
    <row r="3" spans="1:45" ht="12" customHeight="1" thickTop="1">
      <c r="A3" s="163" t="s">
        <v>73</v>
      </c>
      <c r="B3" s="91">
        <v>4.6701388888888886E-3</v>
      </c>
      <c r="C3" s="92">
        <f t="shared" ref="C3:C14" si="0">IF(B3="DNF","DNF",IF(B3&gt;0,B$29/B3*100,""))</f>
        <v>72.565055762081784</v>
      </c>
      <c r="D3" s="91">
        <v>4.0878472222222219E-3</v>
      </c>
      <c r="E3" s="92">
        <f t="shared" ref="E3:E14" si="1">IF(D3="DNF","DNF",IF(D3&gt;0,D$29/D3*100,""))</f>
        <v>85.931085251564326</v>
      </c>
      <c r="F3" s="91">
        <v>4.1585648148148146E-3</v>
      </c>
      <c r="G3" s="92">
        <f t="shared" ref="G3:G14" si="2">IF(F3="DNF","DNF",IF(F3&gt;0,F$29/F3*100,""))</f>
        <v>74.867798497077658</v>
      </c>
      <c r="H3" s="54">
        <v>1.730787037037037E-3</v>
      </c>
      <c r="I3" s="92">
        <f t="shared" ref="I3:I14" si="3">IF(H3="DNF","DNF",IF(H3&gt;0,H$29/H3*100,""))</f>
        <v>100</v>
      </c>
      <c r="J3" s="54">
        <v>9.7222222222222209E-4</v>
      </c>
      <c r="K3" s="92">
        <f t="shared" ref="K3:K14" si="4">IF(J3="DNF","DNF",IF(J3&gt;0,J$29/J3*100,""))</f>
        <v>100</v>
      </c>
      <c r="L3" s="91">
        <v>1.7094907407407408E-3</v>
      </c>
      <c r="M3" s="92">
        <f t="shared" ref="M3:M17" si="5">IF(L3="DNF","DNF",IF(L3&gt;0,L$29/L3*100,""))</f>
        <v>47.664184157075148</v>
      </c>
      <c r="N3" s="54">
        <v>5.0238425925925928E-3</v>
      </c>
      <c r="O3" s="92">
        <f t="shared" ref="O3:O14" si="6">IF(N3="DNF","DNF",IF(N3&gt;0,N$29/N3*100,""))</f>
        <v>49.532322720361243</v>
      </c>
      <c r="P3" s="91">
        <v>4.1550925925925918E-4</v>
      </c>
      <c r="Q3" s="92">
        <f t="shared" ref="Q3:Q22" si="7">IF(P3="DNF","DNF",IF(P3&gt;0,P$29/P3*100,""))</f>
        <v>100</v>
      </c>
      <c r="R3" s="54">
        <v>5.8333333333333338E-4</v>
      </c>
      <c r="S3" s="92">
        <f t="shared" ref="S3:S22" si="8">IF(R3="DNF","DNF",IF(R3&gt;0,R$29/R3*100,""))</f>
        <v>92.063492063492063</v>
      </c>
      <c r="T3" s="91">
        <v>2.9895833333333332E-3</v>
      </c>
      <c r="U3" s="92">
        <f t="shared" ref="U3:U22" si="9">IF(T3="DNF","DNF",IF(T3&gt;0,T$29/T3*100,""))</f>
        <v>82.485481997677127</v>
      </c>
      <c r="V3" s="91">
        <v>3.1296296296296298E-3</v>
      </c>
      <c r="W3" s="92">
        <f t="shared" ref="W3:W22" si="10">IF(V3="DNF","DNF",IF(V3&gt;0,V$29/V3*100,""))</f>
        <v>98.890532544378701</v>
      </c>
      <c r="X3" s="93">
        <v>12</v>
      </c>
      <c r="Y3" s="92">
        <f t="shared" ref="Y3:Y14" si="11">IF(X3="DNF","DNF",IF(X3&lt;&gt;"",X3/X$29*100,""))</f>
        <v>35.294117647058826</v>
      </c>
      <c r="Z3" s="91">
        <v>6.1736111111111117E-4</v>
      </c>
      <c r="AA3" s="92">
        <f t="shared" ref="AA3:AA22" si="12">IF(Z3="DNF","DNF",IF(Z3&gt;0,Z$29/Z3*100,""))</f>
        <v>85.676790401199852</v>
      </c>
      <c r="AB3" s="54">
        <v>2.587962962962963E-4</v>
      </c>
      <c r="AC3" s="92">
        <f t="shared" ref="AC3:AC14" si="13">IF(AB3="DNF","DNF",IF(AB3&gt;0,AB$29/AB3*100,""))</f>
        <v>77.370304114490153</v>
      </c>
      <c r="AD3" s="94">
        <f>Birling!F2</f>
        <v>6.4</v>
      </c>
      <c r="AE3" s="92">
        <f>Birling!G2</f>
        <v>29.595375722543352</v>
      </c>
      <c r="AF3" s="54">
        <v>1.1967592592592592E-3</v>
      </c>
      <c r="AG3" s="92">
        <f t="shared" ref="AG3:AG14" si="14">IF(AF3="DNF","DNF",IF(AF3&gt;0,AF$29/AF3*100,""))</f>
        <v>52.321083172147013</v>
      </c>
      <c r="AH3" s="93">
        <v>21</v>
      </c>
      <c r="AI3" s="92">
        <f t="shared" ref="AI3:AI22" si="15">IF(AH3="DNF","DNF",IF(AH3&lt;&gt;"",AH3/AH$29*100,""))</f>
        <v>95.454545454545453</v>
      </c>
      <c r="AJ3" s="54">
        <v>4.5138888888888892E-4</v>
      </c>
      <c r="AK3" s="92">
        <f t="shared" ref="AK3:AK14" si="16">IF(AJ3="DNF","DNF",IF(AJ3&gt;0,AJ$29/AJ3*100,""))</f>
        <v>90.000000000000014</v>
      </c>
      <c r="AL3" s="99">
        <v>7.280092592592593E-4</v>
      </c>
      <c r="AM3" s="92">
        <f t="shared" ref="AM3:AM14" si="17">IF(AL3="DNF","DNF",IF(AL3&gt;0,AL$29/AL3*100,""))</f>
        <v>76.629570747217798</v>
      </c>
      <c r="AO3" s="51" t="str">
        <f>A3</f>
        <v>Alfred State</v>
      </c>
      <c r="AP3" s="50">
        <f t="shared" ref="AP3:AP22" si="18">SUM(C3,E3,G3,I3,K3,O3,Y3,AC3,AG3,AK3,AE3,AA3,AI3,Q3,AM3,U3,M3,S3,W3)</f>
        <v>1446.3417402529105</v>
      </c>
      <c r="AQ3" s="64">
        <f t="shared" ref="AQ3:AQ22" si="19">RANK(AP3,$AP$3:$AP$24,0)</f>
        <v>3</v>
      </c>
      <c r="AR3" s="62"/>
      <c r="AS3" s="62"/>
    </row>
    <row r="4" spans="1:45" s="103" customFormat="1" ht="12" customHeight="1">
      <c r="A4" s="164" t="s">
        <v>35</v>
      </c>
      <c r="B4" s="27">
        <v>7.363425925925926E-3</v>
      </c>
      <c r="C4" s="18">
        <f t="shared" si="0"/>
        <v>46.02326312480352</v>
      </c>
      <c r="D4" s="27">
        <v>6.0046296296296297E-3</v>
      </c>
      <c r="E4" s="18">
        <f t="shared" si="1"/>
        <v>58.500385505011565</v>
      </c>
      <c r="F4" s="27">
        <v>5.0810185185185186E-3</v>
      </c>
      <c r="G4" s="18">
        <f t="shared" si="2"/>
        <v>61.275626423690198</v>
      </c>
      <c r="H4" s="39">
        <v>2.3148148148148151E-3</v>
      </c>
      <c r="I4" s="18">
        <f t="shared" si="3"/>
        <v>74.77</v>
      </c>
      <c r="J4" s="39">
        <v>9.86111111111111E-4</v>
      </c>
      <c r="K4" s="18">
        <f t="shared" si="4"/>
        <v>98.591549295774655</v>
      </c>
      <c r="L4" s="28">
        <v>1.7581018518518518E-3</v>
      </c>
      <c r="M4" s="18">
        <f t="shared" si="5"/>
        <v>46.346280447662934</v>
      </c>
      <c r="N4" s="39">
        <v>4.3449074074074076E-3</v>
      </c>
      <c r="O4" s="18">
        <f t="shared" si="6"/>
        <v>57.27224294086308</v>
      </c>
      <c r="P4" s="27">
        <v>6.7337962962962968E-4</v>
      </c>
      <c r="Q4" s="18">
        <f t="shared" si="7"/>
        <v>61.705053282915081</v>
      </c>
      <c r="R4" s="39">
        <v>9.9074074074074082E-4</v>
      </c>
      <c r="S4" s="18">
        <f t="shared" si="8"/>
        <v>54.205607476635507</v>
      </c>
      <c r="T4" s="28">
        <v>2.978819444444445E-3</v>
      </c>
      <c r="U4" s="18">
        <f t="shared" si="9"/>
        <v>82.783541205268662</v>
      </c>
      <c r="V4" s="28">
        <v>3.7500000000000003E-3</v>
      </c>
      <c r="W4" s="18">
        <f t="shared" si="10"/>
        <v>82.53086419753086</v>
      </c>
      <c r="X4" s="29">
        <v>17</v>
      </c>
      <c r="Y4" s="18">
        <f t="shared" si="11"/>
        <v>50</v>
      </c>
      <c r="Z4" s="38">
        <v>5.2893518518518524E-4</v>
      </c>
      <c r="AA4" s="18">
        <f t="shared" si="12"/>
        <v>100</v>
      </c>
      <c r="AB4" s="39">
        <v>3.3101851851851852E-4</v>
      </c>
      <c r="AC4" s="18">
        <f t="shared" si="13"/>
        <v>60.489510489510479</v>
      </c>
      <c r="AD4" s="40">
        <f>Birling!F4</f>
        <v>1.9</v>
      </c>
      <c r="AE4" s="18">
        <f>Birling!G4</f>
        <v>8.7861271676300561</v>
      </c>
      <c r="AF4" s="39">
        <v>1.7013888888888892E-3</v>
      </c>
      <c r="AG4" s="18">
        <f t="shared" si="14"/>
        <v>36.802721088435369</v>
      </c>
      <c r="AH4" s="29">
        <v>11</v>
      </c>
      <c r="AI4" s="18">
        <f t="shared" si="15"/>
        <v>50</v>
      </c>
      <c r="AJ4" s="39">
        <v>5.5671296296296296E-4</v>
      </c>
      <c r="AK4" s="18">
        <f t="shared" si="16"/>
        <v>72.972972972972997</v>
      </c>
      <c r="AL4" s="30">
        <v>9.8726851851851862E-4</v>
      </c>
      <c r="AM4" s="18">
        <f t="shared" si="17"/>
        <v>56.506447831184047</v>
      </c>
      <c r="AN4" s="16"/>
      <c r="AO4" s="101" t="str">
        <f t="shared" ref="AO4:AO16" si="20">A4</f>
        <v>Cobleskill</v>
      </c>
      <c r="AP4" s="20">
        <f t="shared" si="18"/>
        <v>1159.562193449889</v>
      </c>
      <c r="AQ4" s="22">
        <f t="shared" si="19"/>
        <v>10</v>
      </c>
      <c r="AR4" s="100"/>
      <c r="AS4" s="100"/>
    </row>
    <row r="5" spans="1:45" ht="12" customHeight="1">
      <c r="A5" s="163" t="s">
        <v>34</v>
      </c>
      <c r="B5" s="52">
        <v>4.1446759259259258E-3</v>
      </c>
      <c r="C5" s="53">
        <f t="shared" si="0"/>
        <v>81.764870148003354</v>
      </c>
      <c r="D5" s="52">
        <v>4.7476851851851855E-3</v>
      </c>
      <c r="E5" s="53">
        <f t="shared" si="1"/>
        <v>73.988298391028763</v>
      </c>
      <c r="F5" s="52">
        <v>3.7502314814814811E-3</v>
      </c>
      <c r="G5" s="53">
        <f t="shared" si="2"/>
        <v>83.019566693413992</v>
      </c>
      <c r="H5" s="54">
        <v>2.0189814814814814E-3</v>
      </c>
      <c r="I5" s="53">
        <f t="shared" si="3"/>
        <v>85.725750974547125</v>
      </c>
      <c r="J5" s="54">
        <v>1.4062499999999997E-3</v>
      </c>
      <c r="K5" s="53">
        <f t="shared" si="4"/>
        <v>69.135802469135811</v>
      </c>
      <c r="L5" s="59">
        <v>2.0567129629629629E-3</v>
      </c>
      <c r="M5" s="53">
        <f t="shared" si="5"/>
        <v>39.617332583005066</v>
      </c>
      <c r="N5" s="54">
        <v>5.0092592592592593E-3</v>
      </c>
      <c r="O5" s="53">
        <f t="shared" si="6"/>
        <v>49.676524953789283</v>
      </c>
      <c r="P5" s="52">
        <v>7.4537037037037031E-4</v>
      </c>
      <c r="Q5" s="53">
        <f t="shared" si="7"/>
        <v>55.745341614906827</v>
      </c>
      <c r="R5" s="54">
        <v>7.6041666666666662E-4</v>
      </c>
      <c r="S5" s="53">
        <f t="shared" si="8"/>
        <v>70.624048706240501</v>
      </c>
      <c r="T5" s="59">
        <v>3.1471064814814816E-3</v>
      </c>
      <c r="U5" s="53">
        <f t="shared" si="9"/>
        <v>78.35680923835092</v>
      </c>
      <c r="V5" s="59">
        <v>3.3761574074074071E-3</v>
      </c>
      <c r="W5" s="53">
        <f t="shared" si="10"/>
        <v>91.669523483030531</v>
      </c>
      <c r="X5" s="55">
        <v>21</v>
      </c>
      <c r="Y5" s="53">
        <f t="shared" si="11"/>
        <v>61.764705882352942</v>
      </c>
      <c r="Z5" s="57">
        <v>6.6666666666666664E-4</v>
      </c>
      <c r="AA5" s="53">
        <f t="shared" si="12"/>
        <v>79.340277777777786</v>
      </c>
      <c r="AB5" s="54">
        <v>2.465277777777778E-4</v>
      </c>
      <c r="AC5" s="53">
        <f t="shared" si="13"/>
        <v>81.220657276995283</v>
      </c>
      <c r="AD5" s="56">
        <f>Birling!F5</f>
        <v>12.3</v>
      </c>
      <c r="AE5" s="53">
        <f>Birling!G5</f>
        <v>56.878612716763008</v>
      </c>
      <c r="AF5" s="54">
        <v>5.673611111111111E-3</v>
      </c>
      <c r="AG5" s="53">
        <f t="shared" si="14"/>
        <v>11.036311709506325</v>
      </c>
      <c r="AH5" s="55">
        <v>21</v>
      </c>
      <c r="AI5" s="53">
        <f t="shared" si="15"/>
        <v>95.454545454545453</v>
      </c>
      <c r="AJ5" s="54">
        <v>5.4166666666666664E-4</v>
      </c>
      <c r="AK5" s="53">
        <f t="shared" si="16"/>
        <v>75.000000000000028</v>
      </c>
      <c r="AL5" s="58">
        <v>1.0439814814814815E-3</v>
      </c>
      <c r="AM5" s="53">
        <f t="shared" si="17"/>
        <v>53.436807095343688</v>
      </c>
      <c r="AO5" s="51" t="str">
        <f t="shared" si="20"/>
        <v>Colby</v>
      </c>
      <c r="AP5" s="50">
        <f t="shared" si="18"/>
        <v>1293.4557871687366</v>
      </c>
      <c r="AQ5" s="159">
        <f t="shared" si="19"/>
        <v>6</v>
      </c>
      <c r="AR5" s="62"/>
      <c r="AS5" s="62"/>
    </row>
    <row r="6" spans="1:45" s="103" customFormat="1" ht="12" customHeight="1">
      <c r="A6" s="164" t="s">
        <v>57</v>
      </c>
      <c r="B6" s="27">
        <v>3.6909722222222222E-3</v>
      </c>
      <c r="C6" s="18">
        <f t="shared" si="0"/>
        <v>91.815616180620879</v>
      </c>
      <c r="D6" s="27">
        <v>4.449074074074074E-3</v>
      </c>
      <c r="E6" s="18">
        <f t="shared" si="1"/>
        <v>78.954214360041632</v>
      </c>
      <c r="F6" s="27">
        <v>3.205324074074074E-3</v>
      </c>
      <c r="G6" s="18">
        <f t="shared" si="2"/>
        <v>97.132952986206405</v>
      </c>
      <c r="H6" s="39">
        <v>2.4453703703703703E-3</v>
      </c>
      <c r="I6" s="18">
        <f t="shared" si="3"/>
        <v>70.778114350624762</v>
      </c>
      <c r="J6" s="39">
        <v>1.9282407407407408E-3</v>
      </c>
      <c r="K6" s="18">
        <f t="shared" si="4"/>
        <v>50.420168067226875</v>
      </c>
      <c r="L6" s="28">
        <v>1.9270833333333334E-3</v>
      </c>
      <c r="M6" s="18">
        <f t="shared" si="5"/>
        <v>42.282282282282281</v>
      </c>
      <c r="N6" s="39">
        <v>3.8460648148148147E-3</v>
      </c>
      <c r="O6" s="18">
        <f t="shared" si="6"/>
        <v>64.70057177249474</v>
      </c>
      <c r="P6" s="27">
        <v>1.2534722222222222E-3</v>
      </c>
      <c r="Q6" s="18">
        <f t="shared" si="7"/>
        <v>33.148661126500457</v>
      </c>
      <c r="R6" s="39">
        <v>1.4664351851851852E-3</v>
      </c>
      <c r="S6" s="18">
        <f t="shared" si="8"/>
        <v>36.621941594317285</v>
      </c>
      <c r="T6" s="28">
        <v>4.352893518518519E-3</v>
      </c>
      <c r="U6" s="18">
        <f t="shared" si="9"/>
        <v>56.65133345741711</v>
      </c>
      <c r="V6" s="28">
        <v>3.4305555555555552E-3</v>
      </c>
      <c r="W6" s="18">
        <f t="shared" si="10"/>
        <v>90.215924426450769</v>
      </c>
      <c r="X6" s="29">
        <v>17</v>
      </c>
      <c r="Y6" s="18">
        <f t="shared" si="11"/>
        <v>50</v>
      </c>
      <c r="Z6" s="38">
        <v>6.7361111111111126E-4</v>
      </c>
      <c r="AA6" s="18">
        <f t="shared" si="12"/>
        <v>78.522336769759434</v>
      </c>
      <c r="AB6" s="39">
        <v>7.5462962962962973E-4</v>
      </c>
      <c r="AC6" s="18">
        <f t="shared" si="13"/>
        <v>26.533742331288341</v>
      </c>
      <c r="AD6" s="40">
        <f>Birling!F6</f>
        <v>7.3</v>
      </c>
      <c r="AE6" s="18">
        <f>Birling!G6</f>
        <v>33.75722543352601</v>
      </c>
      <c r="AF6" s="39">
        <v>6.2615740740740741E-4</v>
      </c>
      <c r="AG6" s="18">
        <f t="shared" si="14"/>
        <v>100</v>
      </c>
      <c r="AH6" s="29">
        <v>11</v>
      </c>
      <c r="AI6" s="18">
        <f t="shared" si="15"/>
        <v>50</v>
      </c>
      <c r="AJ6" s="39">
        <v>2.4016203703703704E-3</v>
      </c>
      <c r="AK6" s="18">
        <f t="shared" si="16"/>
        <v>16.915662650602414</v>
      </c>
      <c r="AL6" s="30">
        <v>1.8865740740740742E-3</v>
      </c>
      <c r="AM6" s="18">
        <f t="shared" si="17"/>
        <v>29.570552147239258</v>
      </c>
      <c r="AN6" s="16"/>
      <c r="AO6" s="101" t="str">
        <f t="shared" si="20"/>
        <v>Dartmouth A</v>
      </c>
      <c r="AP6" s="20">
        <f t="shared" si="18"/>
        <v>1098.0212999365986</v>
      </c>
      <c r="AQ6" s="22">
        <f t="shared" si="19"/>
        <v>13</v>
      </c>
      <c r="AR6" s="100"/>
      <c r="AS6" s="100"/>
    </row>
    <row r="7" spans="1:45" ht="12" customHeight="1">
      <c r="A7" s="163" t="s">
        <v>58</v>
      </c>
      <c r="B7" s="52">
        <v>4.6805555555555559E-3</v>
      </c>
      <c r="C7" s="53">
        <f t="shared" si="0"/>
        <v>72.403560830860528</v>
      </c>
      <c r="D7" s="52">
        <v>5.4351851851851853E-3</v>
      </c>
      <c r="E7" s="53">
        <f t="shared" si="1"/>
        <v>64.629471890971047</v>
      </c>
      <c r="F7" s="52">
        <v>5.3750000000000004E-3</v>
      </c>
      <c r="G7" s="53">
        <f t="shared" si="2"/>
        <v>57.924203273040476</v>
      </c>
      <c r="H7" s="54">
        <v>3.43900462962963E-3</v>
      </c>
      <c r="I7" s="53">
        <f t="shared" si="3"/>
        <v>50.328139198330689</v>
      </c>
      <c r="J7" s="54">
        <v>5.0289351851851849E-3</v>
      </c>
      <c r="K7" s="53">
        <f t="shared" si="4"/>
        <v>19.332566168009205</v>
      </c>
      <c r="L7" s="59">
        <v>3.158564814814815E-3</v>
      </c>
      <c r="M7" s="53">
        <f t="shared" si="5"/>
        <v>25.796995236350305</v>
      </c>
      <c r="N7" s="54">
        <v>5.7071759259259254E-3</v>
      </c>
      <c r="O7" s="53">
        <f t="shared" si="6"/>
        <v>43.601703508416151</v>
      </c>
      <c r="P7" s="52">
        <v>2.673611111111111E-3</v>
      </c>
      <c r="Q7" s="53">
        <f t="shared" si="7"/>
        <v>15.541125541125538</v>
      </c>
      <c r="R7" s="54">
        <v>1.6481481481481479E-3</v>
      </c>
      <c r="S7" s="53">
        <f t="shared" si="8"/>
        <v>32.584269662921351</v>
      </c>
      <c r="T7" s="59">
        <v>3.4916666666666668E-3</v>
      </c>
      <c r="U7" s="53">
        <f t="shared" si="9"/>
        <v>70.624502784407312</v>
      </c>
      <c r="V7" s="59">
        <v>3.8877314814814816E-3</v>
      </c>
      <c r="W7" s="53">
        <f t="shared" si="10"/>
        <v>79.60702590056566</v>
      </c>
      <c r="X7" s="55">
        <v>6</v>
      </c>
      <c r="Y7" s="53">
        <f t="shared" si="11"/>
        <v>17.647058823529413</v>
      </c>
      <c r="Z7" s="57">
        <v>1.2708333333333335E-3</v>
      </c>
      <c r="AA7" s="53">
        <f t="shared" si="12"/>
        <v>41.62112932604736</v>
      </c>
      <c r="AB7" s="54">
        <v>7.1064814814814819E-4</v>
      </c>
      <c r="AC7" s="53">
        <f t="shared" si="13"/>
        <v>28.175895765472308</v>
      </c>
      <c r="AD7" s="56">
        <f>Birling!F7</f>
        <v>2.5</v>
      </c>
      <c r="AE7" s="53">
        <f>Birling!G7</f>
        <v>11.560693641618496</v>
      </c>
      <c r="AF7" s="54">
        <v>1.2835648148148146E-3</v>
      </c>
      <c r="AG7" s="53">
        <f t="shared" si="14"/>
        <v>48.782687105500457</v>
      </c>
      <c r="AH7" s="55">
        <v>5</v>
      </c>
      <c r="AI7" s="53">
        <f t="shared" si="15"/>
        <v>22.727272727272727</v>
      </c>
      <c r="AJ7" s="54">
        <v>4.8692129629629632E-3</v>
      </c>
      <c r="AK7" s="53">
        <f t="shared" si="16"/>
        <v>8.3432374613739029</v>
      </c>
      <c r="AL7" s="58">
        <v>2.8055555555555555E-3</v>
      </c>
      <c r="AM7" s="53">
        <f t="shared" si="17"/>
        <v>19.884488448844884</v>
      </c>
      <c r="AO7" s="51" t="str">
        <f t="shared" si="20"/>
        <v>Dartmouth B</v>
      </c>
      <c r="AP7" s="50">
        <f t="shared" si="18"/>
        <v>731.1160272946579</v>
      </c>
      <c r="AQ7" s="159">
        <f t="shared" si="19"/>
        <v>19</v>
      </c>
      <c r="AR7" s="62"/>
      <c r="AS7" s="62"/>
    </row>
    <row r="8" spans="1:45" s="103" customFormat="1" ht="12" customHeight="1">
      <c r="A8" s="164" t="s">
        <v>37</v>
      </c>
      <c r="B8" s="27">
        <v>3.6493055555555554E-3</v>
      </c>
      <c r="C8" s="18">
        <f t="shared" si="0"/>
        <v>92.863939105613696</v>
      </c>
      <c r="D8" s="27">
        <v>3.7152777777777774E-3</v>
      </c>
      <c r="E8" s="18">
        <f t="shared" si="1"/>
        <v>94.54828660436138</v>
      </c>
      <c r="F8" s="27">
        <v>3.1134259259259257E-3</v>
      </c>
      <c r="G8" s="18">
        <f t="shared" si="2"/>
        <v>100</v>
      </c>
      <c r="H8" s="39">
        <v>2.0159722222222224E-3</v>
      </c>
      <c r="I8" s="18">
        <f t="shared" si="3"/>
        <v>85.85371454816854</v>
      </c>
      <c r="J8" s="39">
        <v>1.6493055555555556E-3</v>
      </c>
      <c r="K8" s="18">
        <f t="shared" si="4"/>
        <v>58.947368421052623</v>
      </c>
      <c r="L8" s="28">
        <v>8.1481481481481476E-4</v>
      </c>
      <c r="M8" s="18">
        <f t="shared" si="5"/>
        <v>100</v>
      </c>
      <c r="N8" s="39">
        <v>3.655555555555556E-3</v>
      </c>
      <c r="O8" s="18">
        <f t="shared" si="6"/>
        <v>68.072441742654505</v>
      </c>
      <c r="P8" s="27">
        <v>7.175925925925927E-4</v>
      </c>
      <c r="Q8" s="18">
        <f t="shared" si="7"/>
        <v>57.903225806451594</v>
      </c>
      <c r="R8" s="39">
        <v>5.3703703703703704E-4</v>
      </c>
      <c r="S8" s="18">
        <f t="shared" si="8"/>
        <v>100</v>
      </c>
      <c r="T8" s="28">
        <v>3.4010416666666668E-3</v>
      </c>
      <c r="U8" s="18">
        <f t="shared" si="9"/>
        <v>72.50638080653394</v>
      </c>
      <c r="V8" s="28">
        <v>3.2881944444444447E-3</v>
      </c>
      <c r="W8" s="18">
        <f t="shared" si="10"/>
        <v>94.121788102780712</v>
      </c>
      <c r="X8" s="29">
        <v>34</v>
      </c>
      <c r="Y8" s="18">
        <f t="shared" si="11"/>
        <v>100</v>
      </c>
      <c r="Z8" s="38">
        <v>6.140046296296296E-4</v>
      </c>
      <c r="AA8" s="18">
        <f t="shared" si="12"/>
        <v>86.145146088595681</v>
      </c>
      <c r="AB8" s="39">
        <v>3.2407407407407406E-4</v>
      </c>
      <c r="AC8" s="18">
        <f t="shared" si="13"/>
        <v>61.785714285714278</v>
      </c>
      <c r="AD8" s="40">
        <f>Birling!F8</f>
        <v>6.2</v>
      </c>
      <c r="AE8" s="18">
        <f>Birling!G8</f>
        <v>28.670520231213871</v>
      </c>
      <c r="AF8" s="39">
        <v>1.4004629629629629E-3</v>
      </c>
      <c r="AG8" s="18">
        <f t="shared" si="14"/>
        <v>44.710743801652889</v>
      </c>
      <c r="AH8" s="29">
        <v>14</v>
      </c>
      <c r="AI8" s="18">
        <f t="shared" si="15"/>
        <v>63.636363636363633</v>
      </c>
      <c r="AJ8" s="39">
        <v>7.9861111111111105E-4</v>
      </c>
      <c r="AK8" s="18">
        <f t="shared" si="16"/>
        <v>50.869565217391319</v>
      </c>
      <c r="AL8" s="30">
        <v>1.4189814814814814E-3</v>
      </c>
      <c r="AM8" s="18">
        <f t="shared" si="17"/>
        <v>39.314845024469825</v>
      </c>
      <c r="AN8" s="16"/>
      <c r="AO8" s="101" t="str">
        <f t="shared" si="20"/>
        <v>FLCC</v>
      </c>
      <c r="AP8" s="20">
        <f t="shared" si="18"/>
        <v>1399.9500434230185</v>
      </c>
      <c r="AQ8" s="22">
        <f t="shared" si="19"/>
        <v>4</v>
      </c>
      <c r="AR8" s="100"/>
      <c r="AS8" s="100"/>
    </row>
    <row r="9" spans="1:45" ht="12" customHeight="1">
      <c r="A9" s="163" t="s">
        <v>53</v>
      </c>
      <c r="B9" s="52">
        <v>5.0405092592592593E-3</v>
      </c>
      <c r="C9" s="53">
        <f t="shared" si="0"/>
        <v>67.233065442020674</v>
      </c>
      <c r="D9" s="52">
        <v>5.1990740740740738E-3</v>
      </c>
      <c r="E9" s="53">
        <f t="shared" si="1"/>
        <v>67.564559216384694</v>
      </c>
      <c r="F9" s="52">
        <v>4.3964120370370372E-3</v>
      </c>
      <c r="G9" s="53">
        <f t="shared" si="2"/>
        <v>70.817427932078445</v>
      </c>
      <c r="H9" s="54">
        <v>1.7546296296296296E-3</v>
      </c>
      <c r="I9" s="53">
        <f t="shared" si="3"/>
        <v>98.641160949868066</v>
      </c>
      <c r="J9" s="54">
        <v>2.3784722222222224E-3</v>
      </c>
      <c r="K9" s="53">
        <f t="shared" si="4"/>
        <v>40.87591240875912</v>
      </c>
      <c r="L9" s="59">
        <v>8.4259259259259259E-4</v>
      </c>
      <c r="M9" s="53">
        <f t="shared" si="5"/>
        <v>96.703296703296687</v>
      </c>
      <c r="N9" s="54">
        <v>3.890046296296296E-3</v>
      </c>
      <c r="O9" s="53">
        <f t="shared" si="6"/>
        <v>63.969056828324909</v>
      </c>
      <c r="P9" s="52">
        <v>4.259259259259259E-4</v>
      </c>
      <c r="Q9" s="53">
        <f t="shared" si="7"/>
        <v>97.554347826086953</v>
      </c>
      <c r="R9" s="54">
        <v>6.7129629629629625E-4</v>
      </c>
      <c r="S9" s="53">
        <f t="shared" si="8"/>
        <v>80</v>
      </c>
      <c r="T9" s="59">
        <v>4.302083333333334E-3</v>
      </c>
      <c r="U9" s="53">
        <f t="shared" si="9"/>
        <v>57.320419693301041</v>
      </c>
      <c r="V9" s="59">
        <v>5.5034722222222221E-3</v>
      </c>
      <c r="W9" s="53">
        <f t="shared" si="10"/>
        <v>56.235541535226083</v>
      </c>
      <c r="X9" s="55">
        <v>14</v>
      </c>
      <c r="Y9" s="53">
        <f t="shared" si="11"/>
        <v>41.17647058823529</v>
      </c>
      <c r="Z9" s="57">
        <v>6.4930555555555564E-4</v>
      </c>
      <c r="AA9" s="53">
        <f t="shared" si="12"/>
        <v>81.46167557932263</v>
      </c>
      <c r="AB9" s="54">
        <v>2.0023148148148146E-4</v>
      </c>
      <c r="AC9" s="53">
        <f t="shared" si="13"/>
        <v>100</v>
      </c>
      <c r="AD9" s="56">
        <f>Birling!F10</f>
        <v>4.0999999999999996</v>
      </c>
      <c r="AE9" s="53">
        <f>Birling!G10</f>
        <v>18.959537572254334</v>
      </c>
      <c r="AF9" s="54">
        <v>1.4195601851851852E-3</v>
      </c>
      <c r="AG9" s="53">
        <f t="shared" si="14"/>
        <v>44.10925397472483</v>
      </c>
      <c r="AH9" s="55">
        <v>6</v>
      </c>
      <c r="AI9" s="53">
        <f t="shared" si="15"/>
        <v>27.27272727272727</v>
      </c>
      <c r="AJ9" s="54">
        <v>4.1666666666666669E-4</v>
      </c>
      <c r="AK9" s="53">
        <f t="shared" si="16"/>
        <v>97.500000000000014</v>
      </c>
      <c r="AL9" s="58">
        <v>6.9560185185185187E-4</v>
      </c>
      <c r="AM9" s="53">
        <f t="shared" si="17"/>
        <v>80.19966722129783</v>
      </c>
      <c r="AO9" s="51" t="str">
        <f t="shared" si="20"/>
        <v>NSAC</v>
      </c>
      <c r="AP9" s="50">
        <f t="shared" si="18"/>
        <v>1287.5941207439089</v>
      </c>
      <c r="AQ9" s="159">
        <f t="shared" si="19"/>
        <v>7</v>
      </c>
      <c r="AR9" s="62"/>
      <c r="AS9" s="62"/>
    </row>
    <row r="10" spans="1:45" s="103" customFormat="1" ht="12" customHeight="1">
      <c r="A10" s="164" t="s">
        <v>60</v>
      </c>
      <c r="B10" s="27">
        <v>4.9328703703703704E-3</v>
      </c>
      <c r="C10" s="18">
        <f t="shared" si="0"/>
        <v>68.700140778977001</v>
      </c>
      <c r="D10" s="27">
        <v>5.0856481481481482E-3</v>
      </c>
      <c r="E10" s="18">
        <f t="shared" si="1"/>
        <v>69.071461083295404</v>
      </c>
      <c r="F10" s="27">
        <v>3.7181712962962962E-3</v>
      </c>
      <c r="G10" s="18">
        <f t="shared" si="2"/>
        <v>83.735408560311271</v>
      </c>
      <c r="H10" s="39">
        <v>2.2005787037037037E-3</v>
      </c>
      <c r="I10" s="18">
        <f t="shared" si="3"/>
        <v>78.651449008573081</v>
      </c>
      <c r="J10" s="39">
        <v>1.0474537037037037E-3</v>
      </c>
      <c r="K10" s="18">
        <f t="shared" si="4"/>
        <v>92.817679558011051</v>
      </c>
      <c r="L10" s="28">
        <v>2.3124999999999999E-3</v>
      </c>
      <c r="M10" s="18">
        <f t="shared" si="5"/>
        <v>35.235235235235237</v>
      </c>
      <c r="N10" s="39">
        <v>4.6597222222222222E-3</v>
      </c>
      <c r="O10" s="18">
        <f t="shared" si="6"/>
        <v>53.40288127173374</v>
      </c>
      <c r="P10" s="27">
        <v>4.3136574074074079E-4</v>
      </c>
      <c r="Q10" s="18">
        <f t="shared" si="7"/>
        <v>96.324121277166597</v>
      </c>
      <c r="R10" s="39">
        <v>7.693287037037036E-4</v>
      </c>
      <c r="S10" s="18">
        <f t="shared" si="8"/>
        <v>69.805927486083945</v>
      </c>
      <c r="T10" s="28">
        <v>2.4659722222222223E-3</v>
      </c>
      <c r="U10" s="18">
        <f t="shared" si="9"/>
        <v>100</v>
      </c>
      <c r="V10" s="28">
        <v>3.6134259259259257E-3</v>
      </c>
      <c r="W10" s="18">
        <f t="shared" si="10"/>
        <v>85.650224215246652</v>
      </c>
      <c r="X10" s="29">
        <v>24</v>
      </c>
      <c r="Y10" s="18">
        <f t="shared" si="11"/>
        <v>70.588235294117652</v>
      </c>
      <c r="Z10" s="38">
        <v>6.030092592592593E-4</v>
      </c>
      <c r="AA10" s="18">
        <f t="shared" si="12"/>
        <v>87.715930902111324</v>
      </c>
      <c r="AB10" s="39">
        <v>3.9120370370370367E-4</v>
      </c>
      <c r="AC10" s="18">
        <f t="shared" si="13"/>
        <v>51.183431952662716</v>
      </c>
      <c r="AD10" s="40">
        <f>Birling!F11</f>
        <v>4.5</v>
      </c>
      <c r="AE10" s="18">
        <f>Birling!G11</f>
        <v>20.809248554913292</v>
      </c>
      <c r="AF10" s="39">
        <v>1.3356481481481481E-3</v>
      </c>
      <c r="AG10" s="18">
        <f t="shared" si="14"/>
        <v>46.880415944540729</v>
      </c>
      <c r="AH10" s="29">
        <v>17</v>
      </c>
      <c r="AI10" s="18">
        <f t="shared" si="15"/>
        <v>77.272727272727266</v>
      </c>
      <c r="AJ10" s="39">
        <v>4.1435185185185178E-4</v>
      </c>
      <c r="AK10" s="18">
        <f t="shared" si="16"/>
        <v>98.044692737430211</v>
      </c>
      <c r="AL10" s="30">
        <v>5.5787037037037036E-4</v>
      </c>
      <c r="AM10" s="18">
        <f t="shared" si="17"/>
        <v>100</v>
      </c>
      <c r="AN10" s="16"/>
      <c r="AO10" s="101" t="str">
        <f t="shared" si="20"/>
        <v>Paul Smith's</v>
      </c>
      <c r="AP10" s="20">
        <f t="shared" si="18"/>
        <v>1385.889211133137</v>
      </c>
      <c r="AQ10" s="22">
        <f t="shared" si="19"/>
        <v>5</v>
      </c>
      <c r="AR10" s="100"/>
      <c r="AS10" s="100"/>
    </row>
    <row r="11" spans="1:45" ht="12" customHeight="1">
      <c r="A11" s="163" t="s">
        <v>38</v>
      </c>
      <c r="B11" s="52">
        <v>6.8391203703703704E-3</v>
      </c>
      <c r="C11" s="53">
        <f t="shared" si="0"/>
        <v>49.551531562024032</v>
      </c>
      <c r="D11" s="52">
        <v>4.5023148148148149E-3</v>
      </c>
      <c r="E11" s="53">
        <f t="shared" si="1"/>
        <v>78.020565552699225</v>
      </c>
      <c r="F11" s="52">
        <v>3.7152777777777774E-3</v>
      </c>
      <c r="G11" s="53">
        <f t="shared" si="2"/>
        <v>83.800623052959494</v>
      </c>
      <c r="H11" s="54">
        <v>2.2287037037037037E-3</v>
      </c>
      <c r="I11" s="53">
        <f t="shared" si="3"/>
        <v>77.658911508101369</v>
      </c>
      <c r="J11" s="54">
        <v>3.6585648148148146E-3</v>
      </c>
      <c r="K11" s="53">
        <f t="shared" si="4"/>
        <v>26.573869028788355</v>
      </c>
      <c r="L11" s="59">
        <v>5.162037037037037E-3</v>
      </c>
      <c r="M11" s="53">
        <f t="shared" si="5"/>
        <v>15.784753363228699</v>
      </c>
      <c r="N11" s="54">
        <v>4.5659722222222221E-3</v>
      </c>
      <c r="O11" s="53">
        <f t="shared" si="6"/>
        <v>54.49936628643853</v>
      </c>
      <c r="P11" s="52">
        <v>1.0763888888888889E-3</v>
      </c>
      <c r="Q11" s="53">
        <f t="shared" si="7"/>
        <v>38.602150537634401</v>
      </c>
      <c r="R11" s="54">
        <v>1.2770833333333334E-3</v>
      </c>
      <c r="S11" s="53">
        <f t="shared" si="8"/>
        <v>42.051839767989847</v>
      </c>
      <c r="T11" s="59">
        <v>3.3846064814814815E-3</v>
      </c>
      <c r="U11" s="53">
        <f t="shared" si="9"/>
        <v>72.858461854118943</v>
      </c>
      <c r="V11" s="59">
        <v>7.9895833333333329E-3</v>
      </c>
      <c r="W11" s="53">
        <f t="shared" si="10"/>
        <v>38.736781109662473</v>
      </c>
      <c r="X11" s="55">
        <v>12</v>
      </c>
      <c r="Y11" s="53">
        <f t="shared" si="11"/>
        <v>35.294117647058826</v>
      </c>
      <c r="Z11" s="57">
        <v>6.7129629629629625E-4</v>
      </c>
      <c r="AA11" s="53">
        <f t="shared" si="12"/>
        <v>78.793103448275886</v>
      </c>
      <c r="AB11" s="54">
        <v>3.6111111111111109E-4</v>
      </c>
      <c r="AC11" s="53">
        <f t="shared" si="13"/>
        <v>55.448717948717949</v>
      </c>
      <c r="AD11" s="56">
        <f>Birling!F13</f>
        <v>2.1</v>
      </c>
      <c r="AE11" s="53">
        <f>Birling!G13</f>
        <v>9.7109826589595372</v>
      </c>
      <c r="AF11" s="54">
        <v>3.3217592592592591E-3</v>
      </c>
      <c r="AG11" s="53">
        <f t="shared" si="14"/>
        <v>18.850174216027877</v>
      </c>
      <c r="AH11" s="55">
        <v>10</v>
      </c>
      <c r="AI11" s="53">
        <f t="shared" si="15"/>
        <v>45.454545454545453</v>
      </c>
      <c r="AJ11" s="54">
        <v>1.4027777777777777E-3</v>
      </c>
      <c r="AK11" s="53">
        <f t="shared" si="16"/>
        <v>28.960396039603971</v>
      </c>
      <c r="AL11" s="58">
        <v>2.4131944444444444E-3</v>
      </c>
      <c r="AM11" s="53">
        <f t="shared" si="17"/>
        <v>23.117505995203839</v>
      </c>
      <c r="AO11" s="51" t="str">
        <f t="shared" si="20"/>
        <v>Ranger</v>
      </c>
      <c r="AP11" s="50">
        <f t="shared" si="18"/>
        <v>873.76839703203871</v>
      </c>
      <c r="AQ11" s="159">
        <f t="shared" si="19"/>
        <v>18</v>
      </c>
      <c r="AR11" s="62"/>
      <c r="AS11" s="62"/>
    </row>
    <row r="12" spans="1:45" s="103" customFormat="1" ht="12" customHeight="1">
      <c r="A12" s="164" t="s">
        <v>39</v>
      </c>
      <c r="B12" s="27">
        <v>3.3888888888888888E-3</v>
      </c>
      <c r="C12" s="18">
        <f t="shared" si="0"/>
        <v>100</v>
      </c>
      <c r="D12" s="27">
        <v>3.5127314814814817E-3</v>
      </c>
      <c r="E12" s="18">
        <f t="shared" si="1"/>
        <v>100</v>
      </c>
      <c r="F12" s="27">
        <v>3.5881944444444442E-3</v>
      </c>
      <c r="G12" s="18">
        <f t="shared" si="2"/>
        <v>86.768595574479065</v>
      </c>
      <c r="H12" s="39">
        <v>1.8599537037037037E-3</v>
      </c>
      <c r="I12" s="18">
        <f t="shared" si="3"/>
        <v>93.055382700684504</v>
      </c>
      <c r="J12" s="39">
        <v>1.1840277777777778E-3</v>
      </c>
      <c r="K12" s="18">
        <f t="shared" si="4"/>
        <v>82.111436950146626</v>
      </c>
      <c r="L12" s="28">
        <v>1.2291666666666668E-3</v>
      </c>
      <c r="M12" s="18">
        <f t="shared" si="5"/>
        <v>66.290018832391709</v>
      </c>
      <c r="N12" s="39">
        <v>3.3512731481481484E-3</v>
      </c>
      <c r="O12" s="18">
        <f t="shared" si="6"/>
        <v>74.253151441892598</v>
      </c>
      <c r="P12" s="27">
        <v>4.6331018518518515E-4</v>
      </c>
      <c r="Q12" s="18">
        <f t="shared" si="7"/>
        <v>89.682737946540087</v>
      </c>
      <c r="R12" s="39">
        <v>7.0138888888888887E-4</v>
      </c>
      <c r="S12" s="18">
        <f t="shared" si="8"/>
        <v>76.567656765676574</v>
      </c>
      <c r="T12" s="28">
        <v>2.5833333333333337E-3</v>
      </c>
      <c r="U12" s="18">
        <f t="shared" si="9"/>
        <v>95.456989247311824</v>
      </c>
      <c r="V12" s="28">
        <v>3.0949074074074078E-3</v>
      </c>
      <c r="W12" s="18">
        <f t="shared" si="10"/>
        <v>100</v>
      </c>
      <c r="X12" s="29">
        <v>23</v>
      </c>
      <c r="Y12" s="18">
        <f t="shared" si="11"/>
        <v>67.64705882352942</v>
      </c>
      <c r="Z12" s="38">
        <v>6.8981481481481487E-4</v>
      </c>
      <c r="AA12" s="18">
        <f t="shared" si="12"/>
        <v>76.677852348993298</v>
      </c>
      <c r="AB12" s="39">
        <v>2.1875E-4</v>
      </c>
      <c r="AC12" s="18">
        <f t="shared" si="13"/>
        <v>91.534391534391517</v>
      </c>
      <c r="AD12" s="40">
        <f>Birling!F15</f>
        <v>17.3</v>
      </c>
      <c r="AE12" s="18">
        <f>Birling!G15</f>
        <v>85</v>
      </c>
      <c r="AF12" s="39">
        <v>1.3865740740740739E-3</v>
      </c>
      <c r="AG12" s="18">
        <f t="shared" si="14"/>
        <v>45.158597662771285</v>
      </c>
      <c r="AH12" s="29">
        <v>22</v>
      </c>
      <c r="AI12" s="18">
        <f t="shared" si="15"/>
        <v>100</v>
      </c>
      <c r="AJ12" s="39">
        <v>4.0625000000000009E-4</v>
      </c>
      <c r="AK12" s="18">
        <f t="shared" si="16"/>
        <v>100</v>
      </c>
      <c r="AL12" s="30">
        <v>6.134259259259259E-4</v>
      </c>
      <c r="AM12" s="18">
        <f t="shared" si="17"/>
        <v>90.943396226415103</v>
      </c>
      <c r="AN12" s="16"/>
      <c r="AO12" s="101" t="str">
        <f t="shared" si="20"/>
        <v>SUNY ESF</v>
      </c>
      <c r="AP12" s="20">
        <f t="shared" si="18"/>
        <v>1621.1472660552236</v>
      </c>
      <c r="AQ12" s="22">
        <f t="shared" si="19"/>
        <v>1</v>
      </c>
      <c r="AR12" s="100"/>
      <c r="AS12" s="100"/>
    </row>
    <row r="13" spans="1:45" ht="12" customHeight="1">
      <c r="A13" s="163" t="s">
        <v>68</v>
      </c>
      <c r="B13" s="52">
        <v>7.1874999999999994E-3</v>
      </c>
      <c r="C13" s="53">
        <f t="shared" si="0"/>
        <v>47.149758454106284</v>
      </c>
      <c r="D13" s="52">
        <v>6.43287037037037E-3</v>
      </c>
      <c r="E13" s="53">
        <f t="shared" si="1"/>
        <v>54.605973371716452</v>
      </c>
      <c r="F13" s="52">
        <v>5.0902777777777778E-3</v>
      </c>
      <c r="G13" s="53">
        <f t="shared" si="2"/>
        <v>61.16416552978626</v>
      </c>
      <c r="H13" s="54">
        <v>2.4729166666666667E-3</v>
      </c>
      <c r="I13" s="53">
        <f t="shared" si="3"/>
        <v>69.989703266872596</v>
      </c>
      <c r="J13" s="54">
        <v>1.1296296296296295E-3</v>
      </c>
      <c r="K13" s="53">
        <f t="shared" si="4"/>
        <v>86.065573770491795</v>
      </c>
      <c r="L13" s="59">
        <v>3.483796296296296E-3</v>
      </c>
      <c r="M13" s="53">
        <f t="shared" si="5"/>
        <v>23.388704318936878</v>
      </c>
      <c r="N13" s="54">
        <v>3.6365740740740738E-3</v>
      </c>
      <c r="O13" s="53">
        <f t="shared" si="6"/>
        <v>68.427753023551887</v>
      </c>
      <c r="P13" s="52">
        <v>6.7708333333333336E-4</v>
      </c>
      <c r="Q13" s="53">
        <f t="shared" si="7"/>
        <v>61.367521367521348</v>
      </c>
      <c r="R13" s="54">
        <v>1.5358796296296294E-3</v>
      </c>
      <c r="S13" s="53">
        <f t="shared" si="8"/>
        <v>34.966088922381317</v>
      </c>
      <c r="T13" s="59">
        <v>4.0975694444444445E-3</v>
      </c>
      <c r="U13" s="53">
        <f t="shared" si="9"/>
        <v>60.181340564358955</v>
      </c>
      <c r="V13" s="59">
        <v>3.6712962962962962E-3</v>
      </c>
      <c r="W13" s="53">
        <f t="shared" si="10"/>
        <v>84.300126103404807</v>
      </c>
      <c r="X13" s="55">
        <v>2</v>
      </c>
      <c r="Y13" s="53">
        <f t="shared" si="11"/>
        <v>5.8823529411764701</v>
      </c>
      <c r="Z13" s="57">
        <v>9.5949074074074068E-4</v>
      </c>
      <c r="AA13" s="53">
        <f t="shared" si="12"/>
        <v>55.12665862484922</v>
      </c>
      <c r="AB13" s="54">
        <v>3.0439814814814815E-4</v>
      </c>
      <c r="AC13" s="53">
        <f t="shared" si="13"/>
        <v>65.779467680608363</v>
      </c>
      <c r="AD13" s="56">
        <f>Birling!F16</f>
        <v>2.1</v>
      </c>
      <c r="AE13" s="53">
        <f>Birling!G16</f>
        <v>9.7109826589595372</v>
      </c>
      <c r="AF13" s="54">
        <v>3.0914351851851853E-3</v>
      </c>
      <c r="AG13" s="53">
        <f t="shared" si="14"/>
        <v>20.25458629726694</v>
      </c>
      <c r="AH13" s="55">
        <v>17</v>
      </c>
      <c r="AI13" s="53">
        <f t="shared" si="15"/>
        <v>77.272727272727266</v>
      </c>
      <c r="AJ13" s="54">
        <v>8.8078703703703702E-4</v>
      </c>
      <c r="AK13" s="53">
        <f t="shared" si="16"/>
        <v>46.123521681997381</v>
      </c>
      <c r="AL13" s="58">
        <v>1.1770833333333334E-3</v>
      </c>
      <c r="AM13" s="53">
        <f t="shared" si="17"/>
        <v>47.394296951819072</v>
      </c>
      <c r="AO13" s="51" t="str">
        <f t="shared" si="20"/>
        <v>U Conn</v>
      </c>
      <c r="AP13" s="50">
        <f t="shared" si="18"/>
        <v>979.15130280253288</v>
      </c>
      <c r="AQ13" s="159">
        <f t="shared" si="19"/>
        <v>17</v>
      </c>
      <c r="AR13" s="62"/>
      <c r="AS13" s="62"/>
    </row>
    <row r="14" spans="1:45" s="103" customFormat="1" ht="12" customHeight="1">
      <c r="A14" s="164" t="s">
        <v>67</v>
      </c>
      <c r="B14" s="27">
        <v>6.6631944444444447E-3</v>
      </c>
      <c r="C14" s="18">
        <f t="shared" si="0"/>
        <v>50.859822824387699</v>
      </c>
      <c r="D14" s="27">
        <v>5.5694444444444437E-3</v>
      </c>
      <c r="E14" s="18">
        <f t="shared" si="1"/>
        <v>63.071487946799678</v>
      </c>
      <c r="F14" s="27">
        <v>4.8958333333333328E-3</v>
      </c>
      <c r="G14" s="18">
        <f t="shared" si="2"/>
        <v>63.593380614657214</v>
      </c>
      <c r="H14" s="39">
        <v>1.9849537037037036E-3</v>
      </c>
      <c r="I14" s="18">
        <f t="shared" si="3"/>
        <v>87.195335276967938</v>
      </c>
      <c r="J14" s="39">
        <v>1.7627314814814814E-3</v>
      </c>
      <c r="K14" s="18">
        <f t="shared" si="4"/>
        <v>55.154300722258697</v>
      </c>
      <c r="L14" s="28">
        <v>3.0439814814814821E-3</v>
      </c>
      <c r="M14" s="18">
        <f t="shared" si="5"/>
        <v>26.768060836501895</v>
      </c>
      <c r="N14" s="39">
        <v>5.9166666666666664E-3</v>
      </c>
      <c r="O14" s="18">
        <f t="shared" si="6"/>
        <v>42.057902973395933</v>
      </c>
      <c r="P14" s="27">
        <v>6.087962962962963E-4</v>
      </c>
      <c r="Q14" s="18">
        <f t="shared" si="7"/>
        <v>68.250950570342198</v>
      </c>
      <c r="R14" s="39">
        <v>9.884259259259258E-4</v>
      </c>
      <c r="S14" s="18">
        <f t="shared" si="8"/>
        <v>54.332552693208434</v>
      </c>
      <c r="T14" s="28">
        <v>2.8356481481481479E-3</v>
      </c>
      <c r="U14" s="18">
        <f t="shared" si="9"/>
        <v>86.963265306122466</v>
      </c>
      <c r="V14" s="28">
        <v>6.031250000000001E-3</v>
      </c>
      <c r="W14" s="18">
        <f t="shared" si="10"/>
        <v>51.314526962195352</v>
      </c>
      <c r="X14" s="29">
        <v>12</v>
      </c>
      <c r="Y14" s="18">
        <f t="shared" si="11"/>
        <v>35.294117647058826</v>
      </c>
      <c r="Z14" s="38">
        <v>9.2708333333333325E-4</v>
      </c>
      <c r="AA14" s="18">
        <f t="shared" si="12"/>
        <v>57.053682896379534</v>
      </c>
      <c r="AB14" s="39">
        <v>3.0092592592592595E-4</v>
      </c>
      <c r="AC14" s="18">
        <f t="shared" si="13"/>
        <v>66.538461538461519</v>
      </c>
      <c r="AD14" s="40">
        <f>Birling!F17</f>
        <v>6.5</v>
      </c>
      <c r="AE14" s="18">
        <f>Birling!G17</f>
        <v>30.057803468208093</v>
      </c>
      <c r="AF14" s="39">
        <v>1.0636574074074075E-3</v>
      </c>
      <c r="AG14" s="18">
        <f t="shared" si="14"/>
        <v>58.868335146898801</v>
      </c>
      <c r="AH14" s="29">
        <v>15</v>
      </c>
      <c r="AI14" s="18">
        <f t="shared" si="15"/>
        <v>68.181818181818173</v>
      </c>
      <c r="AJ14" s="39">
        <v>8.1365740740740736E-4</v>
      </c>
      <c r="AK14" s="18">
        <f t="shared" si="16"/>
        <v>49.92887624466573</v>
      </c>
      <c r="AL14" s="30">
        <v>1.0798611111111111E-3</v>
      </c>
      <c r="AM14" s="18">
        <f t="shared" si="17"/>
        <v>51.661307609860664</v>
      </c>
      <c r="AN14" s="16"/>
      <c r="AO14" s="101" t="str">
        <f t="shared" si="20"/>
        <v>U Maine</v>
      </c>
      <c r="AP14" s="20">
        <f t="shared" si="18"/>
        <v>1067.145989460189</v>
      </c>
      <c r="AQ14" s="22">
        <f t="shared" si="19"/>
        <v>15</v>
      </c>
      <c r="AR14" s="100"/>
      <c r="AS14" s="100"/>
    </row>
    <row r="15" spans="1:45" ht="12" customHeight="1">
      <c r="A15" s="163" t="s">
        <v>40</v>
      </c>
      <c r="B15" s="52">
        <v>6.4872685185185181E-3</v>
      </c>
      <c r="C15" s="53">
        <f t="shared" ref="C15:C16" si="21">IF(B15="DNF","DNF",IF(B15&gt;0,B$29/B15*100,""))</f>
        <v>52.239072256913474</v>
      </c>
      <c r="D15" s="52">
        <v>9.4224537037037037E-3</v>
      </c>
      <c r="E15" s="53">
        <f t="shared" ref="E15:E16" si="22">IF(D15="DNF","DNF",IF(D15&gt;0,D$29/D15*100,""))</f>
        <v>37.280432379314583</v>
      </c>
      <c r="F15" s="52">
        <v>4.5144675925925925E-3</v>
      </c>
      <c r="G15" s="53">
        <f t="shared" ref="G15:G16" si="23">IF(F15="DNF","DNF",IF(F15&gt;0,F$29/F15*100,""))</f>
        <v>68.965517241379303</v>
      </c>
      <c r="H15" s="54">
        <v>2.3223379629629631E-3</v>
      </c>
      <c r="I15" s="53">
        <f t="shared" ref="I15:I16" si="24">IF(H15="DNF","DNF",IF(H15&gt;0,H$29/H15*100,""))</f>
        <v>74.527784699725885</v>
      </c>
      <c r="J15" s="54">
        <v>1.8148148148148149E-3</v>
      </c>
      <c r="K15" s="53">
        <f t="shared" ref="K15:K16" si="25">IF(J15="DNF","DNF",IF(J15&gt;0,J$29/J15*100,""))</f>
        <v>53.571428571428555</v>
      </c>
      <c r="L15" s="59">
        <v>2.2708333333333335E-3</v>
      </c>
      <c r="M15" s="53">
        <f t="shared" si="5"/>
        <v>35.881753312945968</v>
      </c>
      <c r="N15" s="54">
        <v>3.1180555555555558E-3</v>
      </c>
      <c r="O15" s="53">
        <f t="shared" ref="O15:O16" si="26">IF(N15="DNF","DNF",IF(N15&gt;0,N$29/N15*100,""))</f>
        <v>79.806978470675574</v>
      </c>
      <c r="P15" s="52">
        <v>6.8425925925925913E-4</v>
      </c>
      <c r="Q15" s="53">
        <f t="shared" si="7"/>
        <v>60.723951285520968</v>
      </c>
      <c r="R15" s="54">
        <v>8.576388888888888E-4</v>
      </c>
      <c r="S15" s="53">
        <f t="shared" si="8"/>
        <v>62.618083670715251</v>
      </c>
      <c r="T15" s="59">
        <v>3.2777777777777775E-3</v>
      </c>
      <c r="U15" s="53">
        <f t="shared" si="9"/>
        <v>75.233050847457633</v>
      </c>
      <c r="V15" s="59">
        <v>3.9872685185185193E-3</v>
      </c>
      <c r="W15" s="53">
        <f t="shared" si="10"/>
        <v>77.619738751814211</v>
      </c>
      <c r="X15" s="55">
        <v>22</v>
      </c>
      <c r="Y15" s="53">
        <f t="shared" ref="Y15:Y16" si="27">IF(X15="DNF","DNF",IF(X15&lt;&gt;"",X15/X$29*100,""))</f>
        <v>64.705882352941174</v>
      </c>
      <c r="Z15" s="57">
        <v>7.1296296296296299E-4</v>
      </c>
      <c r="AA15" s="53">
        <f t="shared" si="12"/>
        <v>74.188311688311686</v>
      </c>
      <c r="AB15" s="54">
        <v>3.8194444444444446E-4</v>
      </c>
      <c r="AC15" s="53">
        <f t="shared" ref="AC15:AC16" si="28">IF(AB15="DNF","DNF",IF(AB15&gt;0,AB$29/AB15*100,""))</f>
        <v>52.424242424242415</v>
      </c>
      <c r="AD15" s="56">
        <f>Birling!F18</f>
        <v>4.3</v>
      </c>
      <c r="AE15" s="53">
        <f>Birling!G18</f>
        <v>19.884393063583815</v>
      </c>
      <c r="AF15" s="54">
        <v>1.7094907407407408E-3</v>
      </c>
      <c r="AG15" s="53">
        <f t="shared" ref="AG15:AG16" si="29">IF(AF15="DNF","DNF",IF(AF15&gt;0,AF$29/AF15*100,""))</f>
        <v>36.628300609343263</v>
      </c>
      <c r="AH15" s="55">
        <v>18</v>
      </c>
      <c r="AI15" s="53">
        <f t="shared" si="15"/>
        <v>81.818181818181827</v>
      </c>
      <c r="AJ15" s="54">
        <v>8.8194444444444442E-4</v>
      </c>
      <c r="AK15" s="53">
        <f t="shared" ref="AK15:AK16" si="30">IF(AJ15="DNF","DNF",IF(AJ15&gt;0,AJ$29/AJ15*100,""))</f>
        <v>46.062992125984266</v>
      </c>
      <c r="AL15" s="58">
        <v>9.2824074074074076E-4</v>
      </c>
      <c r="AM15" s="53">
        <f t="shared" ref="AM15:AM16" si="31">IF(AL15="DNF","DNF",IF(AL15&gt;0,AL$29/AL15*100,""))</f>
        <v>60.099750623441395</v>
      </c>
      <c r="AO15" s="51" t="str">
        <f t="shared" si="20"/>
        <v>UNH</v>
      </c>
      <c r="AP15" s="50">
        <f t="shared" si="18"/>
        <v>1114.2798461939212</v>
      </c>
      <c r="AQ15" s="159">
        <f t="shared" si="19"/>
        <v>12</v>
      </c>
      <c r="AR15" s="62"/>
      <c r="AS15" s="62"/>
    </row>
    <row r="16" spans="1:45" s="103" customFormat="1" ht="12" customHeight="1">
      <c r="A16" s="164" t="s">
        <v>63</v>
      </c>
      <c r="B16" s="27">
        <v>4.9456018518518521E-3</v>
      </c>
      <c r="C16" s="18">
        <f t="shared" si="21"/>
        <v>68.523285747718219</v>
      </c>
      <c r="D16" s="27">
        <v>4.1064814814814809E-3</v>
      </c>
      <c r="E16" s="18">
        <f t="shared" si="22"/>
        <v>85.541149943630231</v>
      </c>
      <c r="F16" s="27">
        <v>4.8184027777777782E-3</v>
      </c>
      <c r="G16" s="18">
        <f t="shared" si="23"/>
        <v>64.615310705964291</v>
      </c>
      <c r="H16" s="39">
        <v>1.7761574074074075E-3</v>
      </c>
      <c r="I16" s="18">
        <f t="shared" si="24"/>
        <v>97.44558842695163</v>
      </c>
      <c r="J16" s="39">
        <v>1.1145833333333333E-3</v>
      </c>
      <c r="K16" s="18">
        <f t="shared" si="25"/>
        <v>87.227414330218053</v>
      </c>
      <c r="L16" s="28">
        <v>1.9247685185185184E-3</v>
      </c>
      <c r="M16" s="18">
        <f t="shared" si="5"/>
        <v>42.333132892363203</v>
      </c>
      <c r="N16" s="39">
        <v>2.488425925925926E-3</v>
      </c>
      <c r="O16" s="18">
        <f t="shared" si="26"/>
        <v>100</v>
      </c>
      <c r="P16" s="27">
        <v>4.7453703703703704E-4</v>
      </c>
      <c r="Q16" s="18">
        <f t="shared" si="7"/>
        <v>87.560975609756085</v>
      </c>
      <c r="R16" s="39">
        <v>6.6550925925925935E-4</v>
      </c>
      <c r="S16" s="18">
        <f t="shared" si="8"/>
        <v>80.695652173913032</v>
      </c>
      <c r="T16" s="28">
        <v>3.3222222222222225E-3</v>
      </c>
      <c r="U16" s="18">
        <f t="shared" si="9"/>
        <v>74.226588628762542</v>
      </c>
      <c r="V16" s="28">
        <v>3.4317129629629628E-3</v>
      </c>
      <c r="W16" s="18">
        <f t="shared" si="10"/>
        <v>90.185497470489054</v>
      </c>
      <c r="X16" s="29">
        <v>20</v>
      </c>
      <c r="Y16" s="18">
        <f t="shared" si="27"/>
        <v>58.82352941176471</v>
      </c>
      <c r="Z16" s="38">
        <v>6.9675925925925938E-4</v>
      </c>
      <c r="AA16" s="18">
        <f t="shared" si="12"/>
        <v>75.913621262458463</v>
      </c>
      <c r="AB16" s="39">
        <v>2.0023148148148146E-4</v>
      </c>
      <c r="AC16" s="18">
        <f t="shared" si="28"/>
        <v>100</v>
      </c>
      <c r="AD16" s="40">
        <f>Birling!F19</f>
        <v>20.9</v>
      </c>
      <c r="AE16" s="18">
        <f>Birling!G19</f>
        <v>80</v>
      </c>
      <c r="AF16" s="39">
        <v>1.0879629629629629E-3</v>
      </c>
      <c r="AG16" s="18">
        <f t="shared" si="29"/>
        <v>57.553191489361708</v>
      </c>
      <c r="AH16" s="29">
        <v>16</v>
      </c>
      <c r="AI16" s="18">
        <f t="shared" si="15"/>
        <v>72.727272727272734</v>
      </c>
      <c r="AJ16" s="39">
        <v>5.2083333333333333E-4</v>
      </c>
      <c r="AK16" s="18">
        <f t="shared" si="30"/>
        <v>78.000000000000014</v>
      </c>
      <c r="AL16" s="30">
        <v>7.337962962962963E-4</v>
      </c>
      <c r="AM16" s="18">
        <f t="shared" si="31"/>
        <v>76.02523659305993</v>
      </c>
      <c r="AO16" s="101" t="str">
        <f t="shared" si="20"/>
        <v>Unity A</v>
      </c>
      <c r="AP16" s="20">
        <f t="shared" si="18"/>
        <v>1477.3974474136837</v>
      </c>
      <c r="AQ16" s="22">
        <f t="shared" si="19"/>
        <v>2</v>
      </c>
      <c r="AR16" s="100"/>
      <c r="AS16" s="100"/>
    </row>
    <row r="17" spans="1:45" ht="12" customHeight="1">
      <c r="A17" s="163" t="s">
        <v>64</v>
      </c>
      <c r="B17" s="52">
        <v>4.5219907407407405E-3</v>
      </c>
      <c r="C17" s="53">
        <f t="shared" ref="C17:C22" si="32">IF(B17="DNF","DNF",IF(B17&gt;0,B$29/B17*100,""))</f>
        <v>74.942411057077038</v>
      </c>
      <c r="D17" s="52">
        <v>5.3171296296296291E-3</v>
      </c>
      <c r="E17" s="53">
        <f t="shared" ref="E17:E22" si="33">IF(D17="DNF","DNF",IF(D17&gt;0,D$29/D17*100,""))</f>
        <v>66.064431867653468</v>
      </c>
      <c r="F17" s="52">
        <v>4.572916666666667E-3</v>
      </c>
      <c r="G17" s="53">
        <f t="shared" ref="G17:G22" si="34">IF(F17="DNF","DNF",IF(F17&gt;0,F$29/F17*100,""))</f>
        <v>68.084029359655773</v>
      </c>
      <c r="H17" s="54">
        <v>2.3240740740740743E-3</v>
      </c>
      <c r="I17" s="53">
        <f t="shared" ref="I17:I22" si="35">IF(H17="DNF","DNF",IF(H17&gt;0,H$29/H17*100,""))</f>
        <v>74.472111553784842</v>
      </c>
      <c r="J17" s="54">
        <v>1.7928240740740741E-3</v>
      </c>
      <c r="K17" s="53">
        <f t="shared" ref="K17" si="36">IF(J17="DNF","DNF",IF(J17&gt;0,J$29/J17*100,""))</f>
        <v>54.228534538411878</v>
      </c>
      <c r="L17" s="59">
        <v>1.712962962962963E-3</v>
      </c>
      <c r="M17" s="53">
        <f t="shared" si="5"/>
        <v>47.567567567567565</v>
      </c>
      <c r="N17" s="54">
        <v>3.6597222222222222E-3</v>
      </c>
      <c r="O17" s="53">
        <f t="shared" ref="O17:O22" si="37">IF(N17="DNF","DNF",IF(N17&gt;0,N$29/N17*100,""))</f>
        <v>67.994939911448455</v>
      </c>
      <c r="P17" s="52">
        <v>8.0787037037037036E-4</v>
      </c>
      <c r="Q17" s="53">
        <f t="shared" si="7"/>
        <v>51.432664756446975</v>
      </c>
      <c r="R17" s="54">
        <v>8.4837962962962959E-4</v>
      </c>
      <c r="S17" s="53">
        <f t="shared" si="8"/>
        <v>63.301500682128243</v>
      </c>
      <c r="T17" s="59">
        <v>3.1140046296296298E-3</v>
      </c>
      <c r="U17" s="53">
        <f t="shared" si="9"/>
        <v>79.189741683701911</v>
      </c>
      <c r="V17" s="59">
        <v>3.9305555555555561E-3</v>
      </c>
      <c r="W17" s="53">
        <f t="shared" si="10"/>
        <v>78.739693757361607</v>
      </c>
      <c r="X17" s="55">
        <v>18</v>
      </c>
      <c r="Y17" s="53">
        <f t="shared" ref="Y17:Y22" si="38">IF(X17="DNF","DNF",IF(X17&lt;&gt;"",X17/X$29*100,""))</f>
        <v>52.941176470588239</v>
      </c>
      <c r="Z17" s="57">
        <v>7.6157407407407413E-4</v>
      </c>
      <c r="AA17" s="53">
        <f t="shared" si="12"/>
        <v>69.452887537993917</v>
      </c>
      <c r="AB17" s="54">
        <v>3.8888888888888892E-4</v>
      </c>
      <c r="AC17" s="53">
        <f t="shared" ref="AC17" si="39">IF(AB17="DNF","DNF",IF(AB17&gt;0,AB$29/AB17*100,""))</f>
        <v>51.488095238095234</v>
      </c>
      <c r="AD17" s="56">
        <f>Birling!F20</f>
        <v>8.1</v>
      </c>
      <c r="AE17" s="53">
        <f>Birling!G20</f>
        <v>37.456647398843927</v>
      </c>
      <c r="AF17" s="54">
        <v>1.1423611111111111E-3</v>
      </c>
      <c r="AG17" s="53">
        <f t="shared" ref="AG17:AG22" si="40">IF(AF17="DNF","DNF",IF(AF17&gt;0,AF$29/AF17*100,""))</f>
        <v>54.812563323201623</v>
      </c>
      <c r="AH17" s="55">
        <v>14</v>
      </c>
      <c r="AI17" s="53">
        <f t="shared" si="15"/>
        <v>63.636363636363633</v>
      </c>
      <c r="AJ17" s="54">
        <v>1.3275462962962963E-3</v>
      </c>
      <c r="AK17" s="53">
        <f t="shared" ref="AK17:AK22" si="41">IF(AJ17="DNF","DNF",IF(AJ17&gt;0,AJ$29/AJ17*100,""))</f>
        <v>30.601569311246742</v>
      </c>
      <c r="AL17" s="58">
        <v>1.4120370370370369E-3</v>
      </c>
      <c r="AM17" s="53">
        <f t="shared" ref="AM17:AM22" si="42">IF(AL17="DNF","DNF",IF(AL17&gt;0,AL$29/AL17*100,""))</f>
        <v>39.508196721311478</v>
      </c>
      <c r="AO17" s="51" t="str">
        <f t="shared" ref="AO17:AO22" si="43">A17</f>
        <v>Unity B</v>
      </c>
      <c r="AP17" s="50">
        <f t="shared" si="18"/>
        <v>1125.9151263728827</v>
      </c>
      <c r="AQ17" s="159">
        <f t="shared" si="19"/>
        <v>11</v>
      </c>
      <c r="AR17" s="62"/>
      <c r="AS17" s="62"/>
    </row>
    <row r="18" spans="1:45" s="103" customFormat="1" ht="12" customHeight="1">
      <c r="A18" s="164" t="s">
        <v>56</v>
      </c>
      <c r="B18" s="27">
        <v>4.8541666666666672E-3</v>
      </c>
      <c r="C18" s="18">
        <f>IF(B18="DNF","DNF",IF(B18&gt;0,B$29/B18*100,""))</f>
        <v>69.814020028612291</v>
      </c>
      <c r="D18" s="27">
        <v>5.378472222222222E-3</v>
      </c>
      <c r="E18" s="18">
        <f>IF(D18="DNF","DNF",IF(D18&gt;0,D$29/D18*100,""))</f>
        <v>65.310953303206375</v>
      </c>
      <c r="F18" s="27">
        <v>4.2982638888888888E-3</v>
      </c>
      <c r="G18" s="18">
        <f>IF(F18="DNF","DNF",IF(F18&gt;0,F$29/F18*100,""))</f>
        <v>72.434499286425932</v>
      </c>
      <c r="H18" s="39">
        <v>4.4776620370370369E-3</v>
      </c>
      <c r="I18" s="18">
        <f>IF(H18="DNF","DNF",IF(H18&gt;0,H$29/H18*100,""))</f>
        <v>38.653811357820459</v>
      </c>
      <c r="J18" s="39">
        <v>1.1909722222222222E-3</v>
      </c>
      <c r="K18" s="18">
        <f>IF(J18="DNF","DNF",IF(J18&gt;0,J$24/J18*100,""))</f>
        <v>94.946550048590865</v>
      </c>
      <c r="L18" s="27">
        <v>6.4004629629629622E-4</v>
      </c>
      <c r="M18" s="18">
        <f>IF(L18="DNF","DNF",IF(L18&gt;0,L$24/L18*100,""))</f>
        <v>100</v>
      </c>
      <c r="N18" s="39">
        <v>3.646527777777778E-3</v>
      </c>
      <c r="O18" s="18">
        <f>IF(N18="DNF","DNF",IF(N18&gt;0,N$29/N18*100,""))</f>
        <v>68.240969973973208</v>
      </c>
      <c r="P18" s="27">
        <v>1.1689814814814816E-3</v>
      </c>
      <c r="Q18" s="18">
        <f t="shared" si="7"/>
        <v>35.544554455445535</v>
      </c>
      <c r="R18" s="39">
        <v>7.5694444444444453E-4</v>
      </c>
      <c r="S18" s="18">
        <f t="shared" si="8"/>
        <v>70.948012232415891</v>
      </c>
      <c r="T18" s="27">
        <v>3.6597222222222222E-3</v>
      </c>
      <c r="U18" s="18">
        <f t="shared" si="9"/>
        <v>67.381404174573049</v>
      </c>
      <c r="V18" s="27">
        <v>4.4467592592592588E-3</v>
      </c>
      <c r="W18" s="18">
        <f t="shared" si="10"/>
        <v>69.59916710046852</v>
      </c>
      <c r="X18" s="29">
        <v>11</v>
      </c>
      <c r="Y18" s="18">
        <f>IF(X18="DNF","DNF",IF(X18&lt;&gt;"",X18/X$29*100,""))</f>
        <v>32.352941176470587</v>
      </c>
      <c r="Z18" s="38">
        <v>1.0949074074074075E-3</v>
      </c>
      <c r="AA18" s="18">
        <f t="shared" si="12"/>
        <v>48.308668076109939</v>
      </c>
      <c r="AB18" s="39">
        <v>2.6967592592592597E-4</v>
      </c>
      <c r="AC18" s="18">
        <f>IF(AB18="DNF","DNF",IF(AB18&gt;0,AB$24/AB18*100,""))</f>
        <v>100</v>
      </c>
      <c r="AD18" s="40">
        <f>Birling!F3</f>
        <v>7.8</v>
      </c>
      <c r="AE18" s="18">
        <f>Birling!G3</f>
        <v>36.069364161849713</v>
      </c>
      <c r="AF18" s="39">
        <v>1.960648148148148E-3</v>
      </c>
      <c r="AG18" s="18">
        <f>IF(AF18="DNF","DNF",IF(AF18&gt;0,AF$29/AF18*100,""))</f>
        <v>31.936245572609213</v>
      </c>
      <c r="AH18" s="29">
        <v>7</v>
      </c>
      <c r="AI18" s="18">
        <f t="shared" si="15"/>
        <v>31.818181818181817</v>
      </c>
      <c r="AJ18" s="39">
        <v>7.6388888888888893E-4</v>
      </c>
      <c r="AK18" s="100">
        <f>IF(AJ18="DNF","DNF",IF(AJ18&gt;0,AJ$29/AJ18*100,""))</f>
        <v>53.181818181818187</v>
      </c>
      <c r="AL18" s="30">
        <v>0.22916666666666666</v>
      </c>
      <c r="AM18" s="18">
        <f>IF(AL18="DNF","DNF",IF(AL18&gt;0,AL$29/AL18*100,""))</f>
        <v>0.24343434343434342</v>
      </c>
      <c r="AN18" s="16"/>
      <c r="AO18" s="101" t="str">
        <f>A18</f>
        <v>Alfred J&amp;J</v>
      </c>
      <c r="AP18" s="20">
        <f t="shared" si="18"/>
        <v>1086.7845952920061</v>
      </c>
      <c r="AQ18" s="22">
        <f t="shared" si="19"/>
        <v>14</v>
      </c>
      <c r="AR18" s="100"/>
      <c r="AS18" s="100"/>
    </row>
    <row r="19" spans="1:45" ht="12" customHeight="1">
      <c r="A19" s="163" t="s">
        <v>59</v>
      </c>
      <c r="B19" s="52">
        <v>4.2187500000000003E-3</v>
      </c>
      <c r="C19" s="53">
        <f>IF(B19="DNF","DNF",IF(B19&gt;0,B$29/B19*100,""))</f>
        <v>80.329218106995881</v>
      </c>
      <c r="D19" s="52">
        <v>6.2337962962962963E-3</v>
      </c>
      <c r="E19" s="53">
        <f>IF(D19="DNF","DNF",IF(D19&gt;0,D$29/D19*100,""))</f>
        <v>56.349795766802821</v>
      </c>
      <c r="F19" s="52">
        <v>3.5590277777777777E-3</v>
      </c>
      <c r="G19" s="53">
        <f>IF(F19="DNF","DNF",IF(F19&gt;0,F$29/F19*100,""))</f>
        <v>87.479674796747958</v>
      </c>
      <c r="H19" s="54">
        <v>4.5453703703703706E-3</v>
      </c>
      <c r="I19" s="53">
        <f>IF(H19="DNF","DNF",IF(H19&gt;0,H$29/H19*100,""))</f>
        <v>38.07801996333265</v>
      </c>
      <c r="J19" s="54">
        <v>1.1307870370370371E-3</v>
      </c>
      <c r="K19" s="53">
        <f t="shared" ref="K19:K22" si="44">IF(J19="DNF","DNF",IF(J19&gt;0,J$24/J19*100,""))</f>
        <v>100</v>
      </c>
      <c r="L19" s="59">
        <v>9.2129629629629636E-4</v>
      </c>
      <c r="M19" s="53">
        <f t="shared" ref="M19:M22" si="45">IF(L19="DNF","DNF",IF(L19&gt;0,L$24/L19*100,""))</f>
        <v>69.472361809045211</v>
      </c>
      <c r="N19" s="54">
        <v>4.9131944444444449E-3</v>
      </c>
      <c r="O19" s="53">
        <f>IF(N19="DNF","DNF",IF(N19&gt;0,N$29/N19*100,""))</f>
        <v>50.647820965842158</v>
      </c>
      <c r="P19" s="52">
        <v>6.8634259259259256E-4</v>
      </c>
      <c r="Q19" s="53">
        <f t="shared" si="7"/>
        <v>60.539629005059012</v>
      </c>
      <c r="R19" s="54">
        <v>7.0601851851851847E-4</v>
      </c>
      <c r="S19" s="53">
        <f t="shared" si="8"/>
        <v>76.06557377049181</v>
      </c>
      <c r="T19" s="59">
        <v>2.7471064814814819E-3</v>
      </c>
      <c r="U19" s="53">
        <f t="shared" si="9"/>
        <v>89.766168106172302</v>
      </c>
      <c r="V19" s="59">
        <v>4.302083333333334E-3</v>
      </c>
      <c r="W19" s="53">
        <f t="shared" si="10"/>
        <v>71.939736346516</v>
      </c>
      <c r="X19" s="55">
        <v>12</v>
      </c>
      <c r="Y19" s="53">
        <f>IF(X19="DNF","DNF",IF(X19&lt;&gt;"",X19/X$29*100,""))</f>
        <v>35.294117647058826</v>
      </c>
      <c r="Z19" s="57">
        <v>7.0949074074074068E-4</v>
      </c>
      <c r="AA19" s="53">
        <f t="shared" si="12"/>
        <v>74.551386623164774</v>
      </c>
      <c r="AB19" s="54">
        <v>5.6481481481481476E-4</v>
      </c>
      <c r="AC19" s="53">
        <f t="shared" ref="AC19:AC22" si="46">IF(AB19="DNF","DNF",IF(AB19&gt;0,AB$24/AB19*100,""))</f>
        <v>47.745901639344275</v>
      </c>
      <c r="AD19" s="56">
        <f>Birling!F9</f>
        <v>21</v>
      </c>
      <c r="AE19" s="53">
        <f>Birling!G9</f>
        <v>90</v>
      </c>
      <c r="AF19" s="54">
        <v>1E-3</v>
      </c>
      <c r="AG19" s="53">
        <f>IF(AF19="DNF","DNF",IF(AF19&gt;0,AF$29/AF19*100,""))</f>
        <v>62.615740740740748</v>
      </c>
      <c r="AH19" s="55">
        <v>3</v>
      </c>
      <c r="AI19" s="53">
        <f t="shared" si="15"/>
        <v>13.636363636363635</v>
      </c>
      <c r="AJ19" s="54" t="s">
        <v>75</v>
      </c>
      <c r="AK19" s="53">
        <f>58.9/1.4</f>
        <v>42.071428571428577</v>
      </c>
      <c r="AL19" s="58" t="s">
        <v>76</v>
      </c>
      <c r="AM19" s="53">
        <f>94.1/1.4</f>
        <v>67.214285714285708</v>
      </c>
      <c r="AO19" s="51" t="str">
        <f>A19</f>
        <v>FLCC J&amp;J</v>
      </c>
      <c r="AP19" s="50">
        <f t="shared" si="18"/>
        <v>1213.7972232093921</v>
      </c>
      <c r="AQ19" s="159">
        <f t="shared" si="19"/>
        <v>9</v>
      </c>
      <c r="AR19" s="62"/>
      <c r="AS19" s="62"/>
    </row>
    <row r="20" spans="1:45" s="103" customFormat="1" ht="12" customHeight="1">
      <c r="A20" s="164" t="s">
        <v>61</v>
      </c>
      <c r="B20" s="27">
        <v>5.5150462962962957E-3</v>
      </c>
      <c r="C20" s="18">
        <f>IF(B20="DNF","DNF",IF(B20&gt;0,B$29/B20*100,""))</f>
        <v>61.448058761804838</v>
      </c>
      <c r="D20" s="27">
        <v>4.696759259259259E-3</v>
      </c>
      <c r="E20" s="18">
        <f>IF(D20="DNF","DNF",IF(D20&gt;0,D$29/D20*100,""))</f>
        <v>74.790537210448505</v>
      </c>
      <c r="F20" s="27">
        <v>3.6574074074074074E-3</v>
      </c>
      <c r="G20" s="18">
        <f>IF(F20="DNF","DNF",IF(F20&gt;0,F$29/F20*100,""))</f>
        <v>85.12658227848101</v>
      </c>
      <c r="H20" s="39">
        <v>3.890046296296296E-3</v>
      </c>
      <c r="I20" s="18">
        <f>IF(H20="DNF","DNF",IF(H20&gt;0,H$29/H20*100,""))</f>
        <v>44.49271050282654</v>
      </c>
      <c r="J20" s="39">
        <v>1.179398148148148E-3</v>
      </c>
      <c r="K20" s="18">
        <f t="shared" si="44"/>
        <v>95.878312070657529</v>
      </c>
      <c r="L20" s="28">
        <v>1.6597222222222224E-3</v>
      </c>
      <c r="M20" s="18">
        <f t="shared" si="45"/>
        <v>38.563458856345875</v>
      </c>
      <c r="N20" s="39">
        <v>3.7673611111111107E-3</v>
      </c>
      <c r="O20" s="18">
        <f>IF(N20="DNF","DNF",IF(N20&gt;0,N$29/N20*100,""))</f>
        <v>66.052227342549926</v>
      </c>
      <c r="P20" s="27">
        <v>1.6136574074074074E-3</v>
      </c>
      <c r="Q20" s="18">
        <f t="shared" si="7"/>
        <v>25.749533782814517</v>
      </c>
      <c r="R20" s="39">
        <v>8.8310185185185193E-4</v>
      </c>
      <c r="S20" s="18">
        <f t="shared" si="8"/>
        <v>60.812581913499344</v>
      </c>
      <c r="T20" s="28">
        <v>2.9814814814814812E-3</v>
      </c>
      <c r="U20" s="18">
        <f t="shared" si="9"/>
        <v>82.709627329192557</v>
      </c>
      <c r="V20" s="28">
        <v>4.0706018518518522E-3</v>
      </c>
      <c r="W20" s="18">
        <f t="shared" si="10"/>
        <v>76.030707989763997</v>
      </c>
      <c r="X20" s="29">
        <v>5</v>
      </c>
      <c r="Y20" s="18">
        <f>IF(X20="DNF","DNF",IF(X20&lt;&gt;"",X20/X$29*100,""))</f>
        <v>14.705882352941178</v>
      </c>
      <c r="Z20" s="38">
        <v>1.1747685185185186E-3</v>
      </c>
      <c r="AA20" s="18">
        <f t="shared" si="12"/>
        <v>45.024630541871922</v>
      </c>
      <c r="AB20" s="39">
        <v>2.7314814814814818E-4</v>
      </c>
      <c r="AC20" s="18">
        <f t="shared" si="46"/>
        <v>98.728813559322035</v>
      </c>
      <c r="AD20" s="40">
        <f>Birling!F12</f>
        <v>24.6</v>
      </c>
      <c r="AE20" s="18">
        <f>Birling!G12</f>
        <v>100</v>
      </c>
      <c r="AF20" s="39">
        <v>1.3483796296296297E-3</v>
      </c>
      <c r="AG20" s="18">
        <f>IF(AF20="DNF","DNF",IF(AF20&gt;0,AF$29/AF20*100,""))</f>
        <v>46.437768240343345</v>
      </c>
      <c r="AH20" s="29">
        <v>22</v>
      </c>
      <c r="AI20" s="18">
        <f t="shared" si="15"/>
        <v>100</v>
      </c>
      <c r="AJ20" s="39">
        <v>4.9189814814814821E-4</v>
      </c>
      <c r="AK20" s="18">
        <f>IF(AJ20="DNF","DNF",IF(AJ20&gt;0,AJ$29/AJ20*100,""))</f>
        <v>82.588235294117652</v>
      </c>
      <c r="AL20" s="30">
        <v>9.0162037037037034E-4</v>
      </c>
      <c r="AM20" s="18">
        <f>IF(AL20="DNF","DNF",IF(AL20&gt;0,AL$29/AL20*100,""))</f>
        <v>61.874197689345309</v>
      </c>
      <c r="AN20" s="16"/>
      <c r="AO20" s="101" t="str">
        <f>A20</f>
        <v>Paul Smith's J&amp;J</v>
      </c>
      <c r="AP20" s="20">
        <f t="shared" si="18"/>
        <v>1261.0138657163263</v>
      </c>
      <c r="AQ20" s="22">
        <f t="shared" si="19"/>
        <v>8</v>
      </c>
      <c r="AR20" s="100"/>
      <c r="AS20" s="100"/>
    </row>
    <row r="21" spans="1:45" ht="12" customHeight="1">
      <c r="A21" s="163" t="s">
        <v>62</v>
      </c>
      <c r="B21" s="59">
        <v>5.1550925925925922E-3</v>
      </c>
      <c r="C21" s="53">
        <f>IF(B21="DNF","DNF",IF(B21&gt;0,B$29/B21*100,""))</f>
        <v>65.738661876964528</v>
      </c>
      <c r="D21" s="59">
        <v>7.6898148148148151E-3</v>
      </c>
      <c r="E21" s="53">
        <f>IF(D21="DNF","DNF",IF(D21&gt;0,D$29/D21*100,""))</f>
        <v>45.680313064419025</v>
      </c>
      <c r="F21" s="59">
        <v>4.0567129629629625E-3</v>
      </c>
      <c r="G21" s="53">
        <f>IF(F21="DNF","DNF",IF(F21&gt;0,F$29/F21*100,""))</f>
        <v>76.747503566333805</v>
      </c>
      <c r="H21" s="54">
        <v>4.5128472222222219E-3</v>
      </c>
      <c r="I21" s="53">
        <f>IF(H21="DNF","DNF",IF(H21&gt;0,H$29/H21*100,""))</f>
        <v>38.352440306737449</v>
      </c>
      <c r="J21" s="54">
        <v>1.6493055555555556E-3</v>
      </c>
      <c r="K21" s="53">
        <f t="shared" si="44"/>
        <v>68.561403508771932</v>
      </c>
      <c r="L21" s="59">
        <v>9.6412037037037039E-4</v>
      </c>
      <c r="M21" s="53">
        <f t="shared" si="45"/>
        <v>66.386554621848731</v>
      </c>
      <c r="N21" s="54">
        <v>8.7222222222222232E-3</v>
      </c>
      <c r="O21" s="53">
        <f>IF(N21="DNF","DNF",IF(N21&gt;0,N$29/N21*100,""))</f>
        <v>28.529723991507428</v>
      </c>
      <c r="P21" s="59">
        <v>1.7962962962962965E-3</v>
      </c>
      <c r="Q21" s="53">
        <f t="shared" si="7"/>
        <v>23.131443298969064</v>
      </c>
      <c r="R21" s="54">
        <v>1.1890046296296295E-3</v>
      </c>
      <c r="S21" s="53">
        <f t="shared" si="8"/>
        <v>45.166942470553884</v>
      </c>
      <c r="T21" s="59">
        <v>3.0561342592592589E-3</v>
      </c>
      <c r="U21" s="53">
        <f t="shared" si="9"/>
        <v>80.689263397083906</v>
      </c>
      <c r="V21" s="59">
        <v>4.2592592592592595E-3</v>
      </c>
      <c r="W21" s="53">
        <f t="shared" si="10"/>
        <v>72.663043478260875</v>
      </c>
      <c r="X21" s="55">
        <v>15</v>
      </c>
      <c r="Y21" s="53">
        <f>IF(X21="DNF","DNF",IF(X21&lt;&gt;"",X21/X$29*100,""))</f>
        <v>44.117647058823529</v>
      </c>
      <c r="Z21" s="157">
        <v>1.1041666666666667E-3</v>
      </c>
      <c r="AA21" s="53">
        <f t="shared" si="12"/>
        <v>47.903563941299794</v>
      </c>
      <c r="AB21" s="54">
        <v>3.0671296296296295E-4</v>
      </c>
      <c r="AC21" s="53">
        <f t="shared" si="46"/>
        <v>87.924528301886824</v>
      </c>
      <c r="AD21" s="56">
        <f>Birling!F14</f>
        <v>2.2999999999999998</v>
      </c>
      <c r="AE21" s="53">
        <f>Birling!G14</f>
        <v>10.635838150289016</v>
      </c>
      <c r="AF21" s="54">
        <v>3.5092592592592593E-3</v>
      </c>
      <c r="AG21" s="53">
        <f>IF(AF21="DNF","DNF",IF(AF21&gt;0,AF$29/AF21*100,""))</f>
        <v>17.843007915567284</v>
      </c>
      <c r="AH21" s="158">
        <v>11</v>
      </c>
      <c r="AI21" s="53">
        <f t="shared" si="15"/>
        <v>50</v>
      </c>
      <c r="AJ21" s="54">
        <v>7.4189814814814821E-4</v>
      </c>
      <c r="AK21" s="53">
        <f>IF(AJ21="DNF","DNF",IF(AJ21&gt;0,AJ$29/AJ21*100,""))</f>
        <v>54.758190327613107</v>
      </c>
      <c r="AL21" s="157">
        <v>9.699074074074075E-4</v>
      </c>
      <c r="AM21" s="53">
        <f>IF(AL21="DNF","DNF",IF(AL21&gt;0,AL$29/AL21*100,""))</f>
        <v>57.517899761336508</v>
      </c>
      <c r="AO21" s="51" t="str">
        <f>A21</f>
        <v>Ranger J&amp;J</v>
      </c>
      <c r="AP21" s="50">
        <f t="shared" si="18"/>
        <v>982.34796903826668</v>
      </c>
      <c r="AQ21" s="159">
        <f t="shared" si="19"/>
        <v>16</v>
      </c>
      <c r="AR21" s="62"/>
      <c r="AS21" s="62"/>
    </row>
    <row r="22" spans="1:45" s="103" customFormat="1" ht="12" customHeight="1">
      <c r="A22" s="165" t="s">
        <v>54</v>
      </c>
      <c r="B22" s="27">
        <v>5.7534722222222223E-3</v>
      </c>
      <c r="C22" s="18">
        <f t="shared" si="32"/>
        <v>58.901629450814717</v>
      </c>
      <c r="D22" s="27">
        <v>5.5381944444444437E-3</v>
      </c>
      <c r="E22" s="18">
        <f t="shared" si="33"/>
        <v>63.427377220480686</v>
      </c>
      <c r="F22" s="27">
        <v>3.9247685185185184E-3</v>
      </c>
      <c r="G22" s="18">
        <f t="shared" si="34"/>
        <v>79.327631966971396</v>
      </c>
      <c r="H22" s="39">
        <v>7.0557870370370375E-3</v>
      </c>
      <c r="I22" s="18">
        <f t="shared" si="35"/>
        <v>24.530035103835175</v>
      </c>
      <c r="J22" s="39">
        <v>2.6284722222222226E-3</v>
      </c>
      <c r="K22" s="18">
        <f t="shared" si="44"/>
        <v>43.02069572875385</v>
      </c>
      <c r="L22" s="28">
        <v>7.7546296296296304E-4</v>
      </c>
      <c r="M22" s="18">
        <f t="shared" si="45"/>
        <v>82.537313432835802</v>
      </c>
      <c r="N22" s="39">
        <v>1.5856481481481482E-2</v>
      </c>
      <c r="O22" s="18">
        <f t="shared" si="37"/>
        <v>15.693430656934307</v>
      </c>
      <c r="P22" s="27">
        <v>2.236111111111111E-3</v>
      </c>
      <c r="Q22" s="18">
        <f t="shared" si="7"/>
        <v>18.581780538302276</v>
      </c>
      <c r="R22" s="39">
        <v>1.6550925925925926E-3</v>
      </c>
      <c r="S22" s="18">
        <f t="shared" si="8"/>
        <v>32.447552447552447</v>
      </c>
      <c r="T22" s="28">
        <v>1.2199074074074072E-2</v>
      </c>
      <c r="U22" s="18">
        <f t="shared" si="9"/>
        <v>20.21442125237192</v>
      </c>
      <c r="V22" s="28">
        <v>6.3368055555555547E-3</v>
      </c>
      <c r="W22" s="18">
        <f t="shared" si="10"/>
        <v>48.840182648401836</v>
      </c>
      <c r="X22" s="29">
        <v>13</v>
      </c>
      <c r="Y22" s="18">
        <f t="shared" si="38"/>
        <v>38.235294117647058</v>
      </c>
      <c r="Z22" s="38">
        <v>1.1516203703703703E-3</v>
      </c>
      <c r="AA22" s="18">
        <f t="shared" si="12"/>
        <v>45.929648241206031</v>
      </c>
      <c r="AB22" s="39">
        <v>5.2314814814814824E-4</v>
      </c>
      <c r="AC22" s="18">
        <f t="shared" si="46"/>
        <v>51.548672566371678</v>
      </c>
      <c r="AD22" s="40">
        <f>Birling!F21</f>
        <v>3.3</v>
      </c>
      <c r="AE22" s="18">
        <f>Birling!G21</f>
        <v>15.260115606936415</v>
      </c>
      <c r="AF22" s="39">
        <v>2.3888888888888887E-3</v>
      </c>
      <c r="AG22" s="18">
        <f t="shared" si="40"/>
        <v>26.211240310077521</v>
      </c>
      <c r="AH22" s="29">
        <v>7</v>
      </c>
      <c r="AI22" s="18">
        <f t="shared" si="15"/>
        <v>31.818181818181817</v>
      </c>
      <c r="AJ22" s="39">
        <v>6.9097222222222225E-3</v>
      </c>
      <c r="AK22" s="18">
        <f t="shared" si="41"/>
        <v>5.8793969849246244</v>
      </c>
      <c r="AL22" s="30">
        <v>0.22916666666666666</v>
      </c>
      <c r="AM22" s="18">
        <f t="shared" si="42"/>
        <v>0.24343434343434342</v>
      </c>
      <c r="AO22" s="101" t="str">
        <f t="shared" si="43"/>
        <v>UVM J&amp;J</v>
      </c>
      <c r="AP22" s="20">
        <f t="shared" si="18"/>
        <v>702.6480344360341</v>
      </c>
      <c r="AQ22" s="22">
        <f t="shared" si="19"/>
        <v>20</v>
      </c>
      <c r="AR22" s="100"/>
      <c r="AS22" s="100"/>
    </row>
    <row r="23" spans="1:45" ht="12" customHeight="1">
      <c r="A23" s="166"/>
      <c r="B23" s="52"/>
      <c r="C23" s="53"/>
      <c r="D23" s="52"/>
      <c r="E23" s="53"/>
      <c r="F23" s="52"/>
      <c r="G23" s="53"/>
      <c r="H23" s="54"/>
      <c r="I23" s="53"/>
      <c r="J23" s="59" t="s">
        <v>81</v>
      </c>
      <c r="K23" s="53"/>
      <c r="L23" s="59" t="s">
        <v>81</v>
      </c>
      <c r="M23" s="53"/>
      <c r="N23" s="54"/>
      <c r="O23" s="53"/>
      <c r="P23" s="52"/>
      <c r="Q23" s="53"/>
      <c r="R23" s="54"/>
      <c r="S23" s="53"/>
      <c r="T23" s="59"/>
      <c r="U23" s="53"/>
      <c r="V23" s="59"/>
      <c r="W23" s="53"/>
      <c r="X23" s="55"/>
      <c r="Y23" s="53"/>
      <c r="Z23" s="57"/>
      <c r="AA23" s="53"/>
      <c r="AB23" s="54" t="s">
        <v>72</v>
      </c>
      <c r="AC23" s="53"/>
      <c r="AD23" s="56"/>
      <c r="AE23" s="53"/>
      <c r="AF23" s="54"/>
      <c r="AG23" s="53"/>
      <c r="AH23" s="188" t="s">
        <v>77</v>
      </c>
      <c r="AI23" s="53"/>
      <c r="AJ23" s="54" t="s">
        <v>80</v>
      </c>
      <c r="AK23" s="53"/>
      <c r="AL23" s="54" t="s">
        <v>80</v>
      </c>
      <c r="AM23" s="53"/>
      <c r="AO23" s="63"/>
      <c r="AP23" s="50"/>
      <c r="AQ23" s="64"/>
      <c r="AR23" s="62"/>
      <c r="AS23" s="62"/>
    </row>
    <row r="24" spans="1:45" s="103" customFormat="1" ht="12" customHeight="1">
      <c r="A24" s="167"/>
      <c r="B24" s="104"/>
      <c r="C24" s="49" t="str">
        <f>IF(B24="DNF","DNF",IF(B24&gt;0,B$29/B24*100,""))</f>
        <v/>
      </c>
      <c r="D24" s="104"/>
      <c r="E24" s="49" t="str">
        <f>IF(D24="DNF","DNF",IF(D24&gt;0,D$29/D24*100,""))</f>
        <v/>
      </c>
      <c r="F24" s="104"/>
      <c r="G24" s="49" t="str">
        <f>IF(F24="DNF","DNF",IF(F24&gt;0,F$29/F24*100,""))</f>
        <v/>
      </c>
      <c r="H24" s="104"/>
      <c r="I24" s="49" t="str">
        <f>IF(H24="DNF","DNF",IF(H24&gt;0,H$29/H24*100,""))</f>
        <v/>
      </c>
      <c r="J24" s="105">
        <f>MIN(J18:J22)</f>
        <v>1.1307870370370371E-3</v>
      </c>
      <c r="K24" s="49">
        <f>IF(J24="DNF","DNF",IF(J24&gt;0,J$29/J24*100,""))</f>
        <v>85.977482088024544</v>
      </c>
      <c r="L24" s="105">
        <f>MIN(L18:L22)</f>
        <v>6.4004629629629622E-4</v>
      </c>
      <c r="M24" s="49"/>
      <c r="N24" s="105"/>
      <c r="O24" s="49" t="str">
        <f>IF(N24="DNF","DNF",IF(N24&gt;0,N$29/N24*100,""))</f>
        <v/>
      </c>
      <c r="P24" s="104"/>
      <c r="Q24" s="49" t="str">
        <f>IF(P24="DNF","DNF",IF(P24&gt;0,P$29/P24*100,""))</f>
        <v/>
      </c>
      <c r="R24" s="105"/>
      <c r="S24" s="49" t="str">
        <f>IF(R24="DNF","DNF",IF(R24&gt;0,R$29/R24*100,""))</f>
        <v/>
      </c>
      <c r="T24" s="105"/>
      <c r="U24" s="49" t="str">
        <f>IF(T24="DNF","DNF",IF(T24&gt;0,T$29/T24*100,""))</f>
        <v/>
      </c>
      <c r="V24" s="105"/>
      <c r="W24" s="49" t="str">
        <f>IF(V24="DNF","DNF",IF(V24&gt;0,V$29/V24*100,""))</f>
        <v/>
      </c>
      <c r="X24" s="106"/>
      <c r="Y24" s="49" t="str">
        <f>IF(X24="DNF","DNF",IF(X24&lt;&gt;"",X24/X$29*100,""))</f>
        <v/>
      </c>
      <c r="Z24" s="108"/>
      <c r="AA24" s="49" t="str">
        <f>IF(Z24="DNF","DNF",IF(Z24&gt;0,Z$29/Z24*100,""))</f>
        <v/>
      </c>
      <c r="AB24" s="104">
        <f>MIN(AB18:AB22)</f>
        <v>2.6967592592592597E-4</v>
      </c>
      <c r="AC24" s="49">
        <f>IF(AB24="DNF","DNF",IF(AB24&gt;0,AB$29/AB24*100,""))</f>
        <v>74.24892703862659</v>
      </c>
      <c r="AD24" s="107"/>
      <c r="AE24" s="49"/>
      <c r="AF24" s="104"/>
      <c r="AG24" s="49" t="str">
        <f>IF(AF24="DNF","DNF",IF(AF24&gt;0,AF$29/AF24*100,""))</f>
        <v/>
      </c>
      <c r="AH24" s="106"/>
      <c r="AI24" s="49" t="str">
        <f>IF(AH24="DNF","DNF",IF(AH24&lt;&gt;"",AH24/AH$29*100,""))</f>
        <v/>
      </c>
      <c r="AJ24" s="104"/>
      <c r="AK24" s="49" t="str">
        <f>IF(AJ24="DNF","DNF",IF(AJ24&gt;0,AJ$29/AJ24*100,""))</f>
        <v/>
      </c>
      <c r="AL24" s="109"/>
      <c r="AM24" s="49" t="str">
        <f>IF(AL24="DNF","DNF",IF(AL24&gt;0,AL$29/AL24*100,""))</f>
        <v/>
      </c>
      <c r="AN24" s="16"/>
      <c r="AO24" s="19"/>
      <c r="AP24" s="20"/>
      <c r="AQ24" s="21"/>
      <c r="AR24" s="100"/>
      <c r="AS24" s="100"/>
    </row>
    <row r="25" spans="1:45" ht="12" customHeight="1">
      <c r="A25" s="72" t="s">
        <v>42</v>
      </c>
      <c r="B25" s="52">
        <v>4.2488425925925923E-3</v>
      </c>
      <c r="C25" s="53">
        <f>IF(B25="DNF","DNF",IF(B25&gt;0,B$29/B25*100,""))</f>
        <v>79.760283301552718</v>
      </c>
      <c r="D25" s="52">
        <v>4.1053240740740746E-3</v>
      </c>
      <c r="E25" s="53">
        <f>IF(D25="DNF","DNF",IF(D25&gt;0,D$29/D25*100,""))</f>
        <v>85.565266422328719</v>
      </c>
      <c r="F25" s="52">
        <v>4.0734953703703706E-3</v>
      </c>
      <c r="G25" s="53">
        <f>IF(F25="DNF","DNF",IF(F25&gt;0,F$29/F25*100,""))</f>
        <v>76.431311265804794</v>
      </c>
      <c r="H25" s="54">
        <v>3.9358796296296295E-3</v>
      </c>
      <c r="I25" s="53">
        <f>IF(H25="DNF","DNF",IF(H25&gt;0,H$29/H25*100,""))</f>
        <v>43.974592718931952</v>
      </c>
      <c r="J25" s="54">
        <v>1.2291666666666668E-3</v>
      </c>
      <c r="K25" s="53">
        <f>IF(J25="DNF","DNF",IF(J25&gt;0,J$29/J25*100,""))</f>
        <v>79.096045197740096</v>
      </c>
      <c r="L25" s="73">
        <v>1.767361111111111E-3</v>
      </c>
      <c r="M25" s="53">
        <f>IF(L25="DNF","DNF",IF(L25&gt;0,L$29/L25*100,""))</f>
        <v>46.103470857891288</v>
      </c>
      <c r="N25" s="54">
        <v>0</v>
      </c>
      <c r="O25" s="53" t="str">
        <f>IF(N25="DNF","DNF",IF(N25&gt;0,N$29/N25*100,""))</f>
        <v/>
      </c>
      <c r="P25" s="52">
        <v>9.8958333333333342E-4</v>
      </c>
      <c r="Q25" s="53">
        <f>IF(P25="DNF","DNF",IF(P25&gt;0,P$29/P25*100,""))</f>
        <v>41.988304093567244</v>
      </c>
      <c r="R25" s="54">
        <v>7.4652777777777781E-4</v>
      </c>
      <c r="S25" s="53">
        <f>IF(R25="DNF","DNF",IF(R25&gt;0,R$29/R25*100,""))</f>
        <v>71.937984496124031</v>
      </c>
      <c r="T25" s="73">
        <v>3.4646990740740745E-3</v>
      </c>
      <c r="U25" s="53">
        <f>IF(T25="DNF","DNF",IF(T25&gt;0,T$29/T25*100,""))</f>
        <v>71.174210790045095</v>
      </c>
      <c r="V25" s="73">
        <v>3.4641203703703704E-3</v>
      </c>
      <c r="W25" s="53">
        <f>IF(V25="DNF","DNF",IF(V25&gt;0,V$29/V25*100,""))</f>
        <v>89.341797527564324</v>
      </c>
      <c r="X25" s="55">
        <v>21</v>
      </c>
      <c r="Y25" s="53">
        <f>IF(X25="DNF","DNF",IF(X25&lt;&gt;"",X25/X$29*100,""))</f>
        <v>61.764705882352942</v>
      </c>
      <c r="Z25" s="57">
        <v>8.5069444444444461E-4</v>
      </c>
      <c r="AA25" s="53">
        <f>IF(Z25="DNF","DNF",IF(Z25&gt;0,Z$29/Z25*100,""))</f>
        <v>62.176870748299315</v>
      </c>
      <c r="AB25" s="54">
        <v>3.0902777777777781E-4</v>
      </c>
      <c r="AC25" s="53">
        <f>IF(AB25="DNF","DNF",IF(AB25&gt;0,AB$29/AB25*100,""))</f>
        <v>64.794007490636702</v>
      </c>
      <c r="AD25" s="56">
        <f>Birling!F24</f>
        <v>4.5999999999999996</v>
      </c>
      <c r="AE25" s="53">
        <f>Birling!G24</f>
        <v>21.271676300578033</v>
      </c>
      <c r="AF25" s="54">
        <v>1.4166666666666668E-3</v>
      </c>
      <c r="AG25" s="53">
        <f>IF(AF25="DNF","DNF",IF(AF25&gt;0,AF$29/AF25*100,""))</f>
        <v>44.199346405228759</v>
      </c>
      <c r="AH25" s="55">
        <v>21</v>
      </c>
      <c r="AI25" s="53">
        <f>IF(AH25="DNF","DNF",IF(AH25&lt;&gt;"",AH25/AH$29*100,""))</f>
        <v>95.454545454545453</v>
      </c>
      <c r="AJ25" s="54">
        <v>7.0254629629629627E-4</v>
      </c>
      <c r="AK25" s="53">
        <f>IF(AJ25="DNF","DNF",IF(AJ25&gt;0,AJ$29/AJ25*100,""))</f>
        <v>57.825370675453058</v>
      </c>
      <c r="AL25" s="58">
        <v>1.9537037037037036E-3</v>
      </c>
      <c r="AM25" s="53">
        <f>IF(AL25="DNF","DNF",IF(AL25&gt;0,AL$29/AL25*100,""))</f>
        <v>28.554502369668249</v>
      </c>
      <c r="AO25" s="74" t="str">
        <f>A25</f>
        <v>Colby Alums</v>
      </c>
      <c r="AP25" s="75">
        <f>SUM(C25,E25,G25,I25,K25,O25,Y25,AC25,AG25,AK25,AE25,AA25,AI25,Q25,AM25,U25,M25,S25,W25)</f>
        <v>1121.4142919983126</v>
      </c>
      <c r="AQ25" s="76">
        <f>RANK(AP25,AP25:AP28,0)</f>
        <v>1</v>
      </c>
      <c r="AR25" s="62"/>
      <c r="AS25" s="62"/>
    </row>
    <row r="26" spans="1:45" s="103" customFormat="1" ht="12" customHeight="1">
      <c r="A26" s="17" t="s">
        <v>66</v>
      </c>
      <c r="B26" s="27">
        <v>4.1586805555555552E-3</v>
      </c>
      <c r="C26" s="18">
        <f>IF(B26="DNF","DNF",IF(B26&gt;0,B$29/B26*100,""))</f>
        <v>81.489521583034147</v>
      </c>
      <c r="D26" s="27">
        <v>3.9849537037037032E-3</v>
      </c>
      <c r="E26" s="18">
        <f>IF(D26="DNF","DNF",IF(D26&gt;0,D$29/D26*100,""))</f>
        <v>88.149869300029053</v>
      </c>
      <c r="F26" s="27">
        <v>4.2488425925925923E-3</v>
      </c>
      <c r="G26" s="18">
        <f>IF(F26="DNF","DNF",IF(F26&gt;0,F$29/F26*100,""))</f>
        <v>73.277036229910109</v>
      </c>
      <c r="H26" s="39">
        <v>4.2861111111111112E-3</v>
      </c>
      <c r="I26" s="18">
        <f>IF(H26="DNF","DNF",IF(H26&gt;0,H$29/H26*100,""))</f>
        <v>40.381291855692368</v>
      </c>
      <c r="J26" s="39">
        <v>1.5520833333333333E-3</v>
      </c>
      <c r="K26" s="18">
        <f>IF(J26="DNF","DNF",IF(J26&gt;0,J$29/J26*100,""))</f>
        <v>62.639821029082768</v>
      </c>
      <c r="L26" s="28">
        <v>1.2037037037037038E-3</v>
      </c>
      <c r="M26" s="18">
        <f>IF(L26="DNF","DNF",IF(L26&gt;0,L$29/L26*100,""))</f>
        <v>67.692307692307679</v>
      </c>
      <c r="N26" s="39">
        <v>3.5902777777777777E-3</v>
      </c>
      <c r="O26" s="18">
        <f>IF(N26="DNF","DNF",IF(N26&gt;0,N$29/N26*100,""))</f>
        <v>69.310122501611872</v>
      </c>
      <c r="P26" s="27">
        <v>1.1342592592592591E-3</v>
      </c>
      <c r="Q26" s="18">
        <f>IF(P26="DNF","DNF",IF(P26&gt;0,P$29/P26*100,""))</f>
        <v>36.632653061224488</v>
      </c>
      <c r="R26" s="39">
        <v>7.1180555555555548E-4</v>
      </c>
      <c r="S26" s="18">
        <f>IF(R26="DNF","DNF",IF(R26&gt;0,R$29/R26*100,""))</f>
        <v>75.447154471544721</v>
      </c>
      <c r="T26" s="28">
        <v>2.3170138888888889E-3</v>
      </c>
      <c r="U26" s="18">
        <f>IF(T26="DNF","DNF",IF(T26&gt;0,T$29/T26*100,""))</f>
        <v>106.42889255207552</v>
      </c>
      <c r="V26" s="28">
        <v>4.9722222222222225E-3</v>
      </c>
      <c r="W26" s="18">
        <f>IF(V26="DNF","DNF",IF(V26&gt;0,V$29/V26*100,""))</f>
        <v>62.243947858473007</v>
      </c>
      <c r="X26" s="29">
        <v>11</v>
      </c>
      <c r="Y26" s="18">
        <f>IF(X26="DNF","DNF",IF(X26&lt;&gt;"",X26/X$29*100,""))</f>
        <v>32.352941176470587</v>
      </c>
      <c r="Z26" s="38">
        <v>6.1458333333333341E-4</v>
      </c>
      <c r="AA26" s="18">
        <f>IF(Z26="DNF","DNF",IF(Z26&gt;0,Z$29/Z26*100,""))</f>
        <v>86.06403013182674</v>
      </c>
      <c r="AB26" s="39">
        <v>5.2777777777777773E-4</v>
      </c>
      <c r="AC26" s="18">
        <f>IF(AB26="DNF","DNF",IF(AB26&gt;0,AB$29/AB26*100,""))</f>
        <v>37.938596491228068</v>
      </c>
      <c r="AD26" s="40">
        <f>Birling!F25</f>
        <v>3.4</v>
      </c>
      <c r="AE26" s="18">
        <f>Birling!G25</f>
        <v>15.722543352601155</v>
      </c>
      <c r="AF26" s="39">
        <v>8.6342592592592591E-4</v>
      </c>
      <c r="AG26" s="18">
        <f>IF(AF26="DNF","DNF",IF(AF26&gt;0,AF$29/AF26*100,""))</f>
        <v>72.520107238605902</v>
      </c>
      <c r="AH26" s="29">
        <v>0</v>
      </c>
      <c r="AI26" s="18">
        <f>IF(AH26="DNF","DNF",IF(AH26&lt;&gt;"",AH26/AH$29*100,""))</f>
        <v>0</v>
      </c>
      <c r="AJ26" s="39">
        <v>1.8414351851851853E-3</v>
      </c>
      <c r="AK26" s="18">
        <f>IF(AJ26="DNF","DNF",IF(AJ26&gt;0,AJ$29/AJ26*100,""))</f>
        <v>22.061596480201136</v>
      </c>
      <c r="AL26" s="30">
        <v>1.193287037037037E-3</v>
      </c>
      <c r="AM26" s="18">
        <f>IF(AL26="DNF","DNF",IF(AL26&gt;0,AL$29/AL26*100,""))</f>
        <v>46.750727449078568</v>
      </c>
      <c r="AN26" s="16"/>
      <c r="AO26" s="19" t="str">
        <f>A26</f>
        <v>Dartmouth Alums</v>
      </c>
      <c r="AP26" s="20">
        <f>SUM(C26,E26,G26,I26,K26,O26,Y26,AC26,AG26,AK26,AE26,AA26,AI26,Q26,AM26,U26,M26,S26,W26)</f>
        <v>1077.103160454998</v>
      </c>
      <c r="AQ26" s="21">
        <f>RANK(AP26,AP25:AP28,0)</f>
        <v>2</v>
      </c>
      <c r="AR26" s="100"/>
      <c r="AS26" s="100"/>
    </row>
    <row r="27" spans="1:45" ht="12" customHeight="1">
      <c r="B27" s="52"/>
      <c r="C27" s="53"/>
      <c r="D27" s="52"/>
      <c r="E27" s="53"/>
      <c r="F27" s="52"/>
      <c r="G27" s="53"/>
      <c r="H27" s="54"/>
      <c r="I27" s="53"/>
      <c r="J27" s="54"/>
      <c r="K27" s="53"/>
      <c r="L27" s="59"/>
      <c r="M27" s="53"/>
      <c r="N27" s="54"/>
      <c r="O27" s="53"/>
      <c r="P27" s="52"/>
      <c r="Q27" s="53"/>
      <c r="R27" s="54"/>
      <c r="S27" s="53"/>
      <c r="T27" s="59"/>
      <c r="U27" s="53"/>
      <c r="V27" s="59"/>
      <c r="W27" s="53"/>
      <c r="X27" s="55"/>
      <c r="Y27" s="53"/>
      <c r="Z27" s="58"/>
      <c r="AA27" s="53"/>
      <c r="AB27" s="186" t="s">
        <v>78</v>
      </c>
      <c r="AC27" s="53"/>
      <c r="AD27" s="56"/>
      <c r="AE27" s="53"/>
      <c r="AF27" s="54"/>
      <c r="AG27" s="53"/>
      <c r="AH27" s="55"/>
      <c r="AI27" s="53"/>
      <c r="AJ27" s="54"/>
      <c r="AK27" s="53"/>
      <c r="AL27" s="58"/>
      <c r="AM27" s="53"/>
      <c r="AO27" s="63"/>
      <c r="AP27" s="50"/>
      <c r="AQ27" s="64"/>
      <c r="AR27" s="62"/>
      <c r="AS27" s="62"/>
    </row>
    <row r="28" spans="1:45" s="103" customFormat="1" ht="12" customHeight="1" thickBot="1">
      <c r="A28" s="17"/>
      <c r="B28" s="27"/>
      <c r="C28" s="18" t="str">
        <f>IF(B28="DNF","DNF",IF(B28&gt;0,B$29/B28*100,""))</f>
        <v/>
      </c>
      <c r="D28" s="27"/>
      <c r="E28" s="18" t="str">
        <f>IF(D28="DNF","DNF",IF(D28&gt;0,D$29/D28*100,""))</f>
        <v/>
      </c>
      <c r="F28" s="27"/>
      <c r="G28" s="18" t="str">
        <f>IF(F28="DNF","DNF",IF(F28&gt;0,F$29/F28*100,""))</f>
        <v/>
      </c>
      <c r="H28" s="27"/>
      <c r="I28" s="18" t="str">
        <f>IF(H28="DNF","DNF",IF(H28&gt;0,H$29/H28*100,""))</f>
        <v/>
      </c>
      <c r="J28" s="27"/>
      <c r="K28" s="18" t="str">
        <f>IF(J28="DNF","DNF",IF(J28&gt;0,J$29/J28*100,""))</f>
        <v/>
      </c>
      <c r="L28" s="28"/>
      <c r="M28" s="18" t="str">
        <f>IF(L28="DNF","DNF",IF(L28&gt;0,L$29/L28*100,""))</f>
        <v/>
      </c>
      <c r="N28" s="28"/>
      <c r="O28" s="18" t="str">
        <f>IF(N28="DNF","DNF",IF(N28&gt;0,N$29/N28*100,""))</f>
        <v/>
      </c>
      <c r="P28" s="27"/>
      <c r="Q28" s="18" t="str">
        <f>IF(P28="DNF","DNF",IF(P28&gt;0,P$29/P28*100,""))</f>
        <v/>
      </c>
      <c r="R28" s="28"/>
      <c r="S28" s="18" t="str">
        <f>IF(R28="DNF","DNF",IF(R28&gt;0,R$29/R28*100,""))</f>
        <v/>
      </c>
      <c r="T28" s="28"/>
      <c r="U28" s="18" t="str">
        <f>IF(T28="DNF","DNF",IF(T28&gt;0,T$29/T28*100,""))</f>
        <v/>
      </c>
      <c r="V28" s="28"/>
      <c r="W28" s="18" t="str">
        <f>IF(V28="DNF","DNF",IF(V28&gt;0,V$29/V28*100,""))</f>
        <v/>
      </c>
      <c r="X28" s="29"/>
      <c r="Y28" s="18" t="str">
        <f>IF(X28="DNF","DNF",IF(X28&lt;&gt;"",X28/X$29*100,""))</f>
        <v/>
      </c>
      <c r="Z28" s="27"/>
      <c r="AA28" s="18" t="str">
        <f>IF(Z28="DNF","DNF",IF(Z28&gt;0,Z$29/Z28*100,""))</f>
        <v/>
      </c>
      <c r="AB28" s="187" t="s">
        <v>79</v>
      </c>
      <c r="AC28" s="18"/>
      <c r="AD28" s="40"/>
      <c r="AE28" s="18" t="str">
        <f>IF(AD28="DNF","DNF",IF(AD28&gt;0,AD$29/AD28*100,""))</f>
        <v/>
      </c>
      <c r="AF28" s="27"/>
      <c r="AG28" s="18" t="str">
        <f>IF(AF28="DNF","DNF",IF(AF28&gt;0,AF$29/AF28*100,""))</f>
        <v/>
      </c>
      <c r="AH28" s="29"/>
      <c r="AI28" s="18" t="str">
        <f>IF(AH28="DNF","DNF",IF(AH28&lt;&gt;"",AH28/AH$29*100,""))</f>
        <v/>
      </c>
      <c r="AJ28" s="27"/>
      <c r="AK28" s="18" t="str">
        <f>IF(AJ28="DNF","DNF",IF(AJ28&gt;0,AJ$29/AJ28*100,""))</f>
        <v/>
      </c>
      <c r="AL28" s="27"/>
      <c r="AM28" s="18" t="str">
        <f>IF(AL28="DNF","DNF",IF(AL28&gt;0,AL$29/AL28*100,""))</f>
        <v/>
      </c>
      <c r="AN28" s="16"/>
      <c r="AO28" s="110"/>
      <c r="AP28" s="111"/>
      <c r="AQ28" s="112"/>
      <c r="AR28" s="100"/>
      <c r="AS28" s="100"/>
    </row>
    <row r="29" spans="1:45" ht="12" customHeight="1" thickTop="1">
      <c r="A29" s="77" t="s">
        <v>23</v>
      </c>
      <c r="B29" s="78">
        <f>MIN(B3:B24)</f>
        <v>3.3888888888888888E-3</v>
      </c>
      <c r="C29" s="79"/>
      <c r="D29" s="78">
        <f>MIN(D3:D24)</f>
        <v>3.5127314814814817E-3</v>
      </c>
      <c r="E29" s="80"/>
      <c r="F29" s="78">
        <f>MIN(F3:F24)</f>
        <v>3.1134259259259257E-3</v>
      </c>
      <c r="G29" s="80"/>
      <c r="H29" s="78">
        <f>MIN(H3:H24)</f>
        <v>1.730787037037037E-3</v>
      </c>
      <c r="I29" s="80"/>
      <c r="J29" s="78">
        <f>MIN(J3:J17)</f>
        <v>9.7222222222222209E-4</v>
      </c>
      <c r="K29" s="80"/>
      <c r="L29" s="78">
        <f>MIN(L3:L17)</f>
        <v>8.1481481481481476E-4</v>
      </c>
      <c r="M29" s="80"/>
      <c r="N29" s="78">
        <f>MIN(N3:N24)</f>
        <v>2.488425925925926E-3</v>
      </c>
      <c r="O29" s="80"/>
      <c r="P29" s="78">
        <f>MIN(P3:P24)</f>
        <v>4.1550925925925918E-4</v>
      </c>
      <c r="Q29" s="80"/>
      <c r="R29" s="78">
        <f>MIN(R3:R24)</f>
        <v>5.3703703703703704E-4</v>
      </c>
      <c r="S29" s="80"/>
      <c r="T29" s="78">
        <f>MIN(T3:T24)</f>
        <v>2.4659722222222223E-3</v>
      </c>
      <c r="U29" s="80"/>
      <c r="V29" s="78">
        <f>MIN(V3:V26)</f>
        <v>3.0949074074074078E-3</v>
      </c>
      <c r="W29" s="80"/>
      <c r="X29" s="81">
        <f>MAX(X3:X25)</f>
        <v>34</v>
      </c>
      <c r="Y29" s="79"/>
      <c r="Z29" s="78">
        <f>MIN(Z3:Z25)</f>
        <v>5.2893518518518524E-4</v>
      </c>
      <c r="AA29" s="80"/>
      <c r="AB29" s="78">
        <f>MIN(AB3:AB17)</f>
        <v>2.0023148148148146E-4</v>
      </c>
      <c r="AC29" s="80"/>
      <c r="AD29" s="156">
        <f>MAX(AE3:AE22)</f>
        <v>100</v>
      </c>
      <c r="AE29" s="80"/>
      <c r="AF29" s="78">
        <f>MIN(AF3:AF24)</f>
        <v>6.2615740740740741E-4</v>
      </c>
      <c r="AG29" s="80"/>
      <c r="AH29" s="81">
        <f>MAX(AH3:AH22)</f>
        <v>22</v>
      </c>
      <c r="AI29" s="79"/>
      <c r="AJ29" s="78">
        <f>MIN(AJ3:AJ24)</f>
        <v>4.0625000000000009E-4</v>
      </c>
      <c r="AK29" s="80"/>
      <c r="AL29" s="78">
        <f>MIN(AL3:AL25)</f>
        <v>5.5787037037037036E-4</v>
      </c>
      <c r="AM29" s="80"/>
      <c r="AP29" s="46"/>
      <c r="AQ29" s="46"/>
      <c r="AR29" s="62"/>
      <c r="AS29" s="62"/>
    </row>
    <row r="30" spans="1:45" s="103" customFormat="1" ht="12" customHeight="1">
      <c r="A30" s="148" t="s">
        <v>24</v>
      </c>
      <c r="B30" s="114" t="str">
        <f>INDEX($A$3:$A$24, MATCH(B31,B3:B24,0))</f>
        <v>SUNY ESF</v>
      </c>
      <c r="C30" s="115"/>
      <c r="D30" s="114" t="str">
        <f>INDEX($A$3:$A$24, MATCH(D31,D3:D24,0))</f>
        <v>SUNY ESF</v>
      </c>
      <c r="E30" s="115"/>
      <c r="F30" s="114" t="str">
        <f>INDEX($A$3:$A$24, MATCH(F31,F3:F24,0))</f>
        <v>FLCC</v>
      </c>
      <c r="G30" s="115"/>
      <c r="H30" s="114" t="str">
        <f>INDEX($A$3:$A$24, MATCH(H31,H3:H24,0))</f>
        <v>Alfred State</v>
      </c>
      <c r="I30" s="115"/>
      <c r="J30" s="114" t="str">
        <f>INDEX($A$3:$A$24, MATCH(J31,J3:J24,0))</f>
        <v>Alfred State</v>
      </c>
      <c r="K30" s="115"/>
      <c r="L30" s="114" t="str">
        <f>INDEX($A$3:$A$24, MATCH(L31,L3:L24,0))</f>
        <v>FLCC</v>
      </c>
      <c r="M30" s="115"/>
      <c r="N30" s="114" t="str">
        <f>INDEX($A$3:$A$24, MATCH(N31,N3:N24,0))</f>
        <v>Unity A</v>
      </c>
      <c r="O30" s="115"/>
      <c r="P30" s="114" t="str">
        <f>INDEX($A$3:$A$24, MATCH(P31,P3:P24,0))</f>
        <v>Alfred State</v>
      </c>
      <c r="Q30" s="115"/>
      <c r="R30" s="114" t="str">
        <f>INDEX($A$3:$A$24, MATCH(R31,R3:R24,0))</f>
        <v>FLCC</v>
      </c>
      <c r="S30" s="115"/>
      <c r="T30" s="114" t="str">
        <f>INDEX($A$3:$A$24, MATCH(T31,T3:T24,0))</f>
        <v>Paul Smith's</v>
      </c>
      <c r="U30" s="115"/>
      <c r="V30" s="114" t="str">
        <f>INDEX($A$3:$A$24, MATCH(V31,V3:V24,0))</f>
        <v>SUNY ESF</v>
      </c>
      <c r="W30" s="115"/>
      <c r="X30" s="114" t="str">
        <f>INDEX($A$3:$A$24, MATCH(X31,X3:X24,0))</f>
        <v>FLCC</v>
      </c>
      <c r="Y30" s="116"/>
      <c r="Z30" s="114" t="str">
        <f>INDEX($A$3:$A$24, MATCH(Z31,Z3:Z24,0))</f>
        <v>Cobleskill</v>
      </c>
      <c r="AA30" s="115"/>
      <c r="AB30" s="114" t="str">
        <f>INDEX($A$3:$A$24, MATCH(AB31,AB3:AB24,0))</f>
        <v>NSAC</v>
      </c>
      <c r="AC30" s="115"/>
      <c r="AD30" s="114" t="str">
        <f>INDEX($A$3:$A$24, MATCH(AD31,AE3:AE24,0))</f>
        <v>Paul Smith's J&amp;J</v>
      </c>
      <c r="AE30" s="115"/>
      <c r="AF30" s="114" t="str">
        <f>INDEX($A$3:$A$24, MATCH(AF31,AF3:AF24,0))</f>
        <v>Dartmouth A</v>
      </c>
      <c r="AG30" s="115"/>
      <c r="AH30" s="114" t="str">
        <f>INDEX($A$3:$A$24, MATCH(AH31,AH3:AH24,0))</f>
        <v>SUNY ESF</v>
      </c>
      <c r="AI30" s="116"/>
      <c r="AJ30" s="114" t="str">
        <f>INDEX($A$3:$A$24, MATCH(AJ31,AJ3:AJ24,0))</f>
        <v>SUNY ESF</v>
      </c>
      <c r="AK30" s="115"/>
      <c r="AL30" s="114" t="str">
        <f>INDEX($A$3:$A$24, MATCH(AL31,AL3:AL24,0))</f>
        <v>Paul Smith's</v>
      </c>
      <c r="AM30" s="115"/>
      <c r="AN30" s="16"/>
      <c r="AO30" s="16"/>
      <c r="AP30" s="16"/>
      <c r="AQ30" s="16"/>
      <c r="AR30" s="100"/>
      <c r="AS30" s="100"/>
    </row>
    <row r="31" spans="1:45" s="103" customFormat="1" ht="12" customHeight="1">
      <c r="A31" s="117" t="s">
        <v>25</v>
      </c>
      <c r="B31" s="118">
        <f>SMALL(B3:B24,1)</f>
        <v>3.3888888888888888E-3</v>
      </c>
      <c r="C31" s="119"/>
      <c r="D31" s="118">
        <f>SMALL(D3:D24,1)</f>
        <v>3.5127314814814817E-3</v>
      </c>
      <c r="E31" s="119"/>
      <c r="F31" s="118">
        <f>SMALL(F3:F24,1)</f>
        <v>3.1134259259259257E-3</v>
      </c>
      <c r="G31" s="119"/>
      <c r="H31" s="118">
        <f>SMALL(H3:H24,1)</f>
        <v>1.730787037037037E-3</v>
      </c>
      <c r="I31" s="119"/>
      <c r="J31" s="118">
        <f>SMALL(J3:J24,1)</f>
        <v>9.7222222222222209E-4</v>
      </c>
      <c r="K31" s="119"/>
      <c r="L31" s="118">
        <f>SMALL(L3:L17,1)</f>
        <v>8.1481481481481476E-4</v>
      </c>
      <c r="M31" s="119"/>
      <c r="N31" s="118">
        <f>SMALL(N3:N24,1)</f>
        <v>2.488425925925926E-3</v>
      </c>
      <c r="O31" s="119"/>
      <c r="P31" s="118">
        <f>SMALL(P3:P24,1)</f>
        <v>4.1550925925925918E-4</v>
      </c>
      <c r="Q31" s="119"/>
      <c r="R31" s="118">
        <f>SMALL(R3:R24,1)</f>
        <v>5.3703703703703704E-4</v>
      </c>
      <c r="S31" s="119"/>
      <c r="T31" s="118">
        <f>SMALL(T3:T24,1)</f>
        <v>2.4659722222222223E-3</v>
      </c>
      <c r="U31" s="119"/>
      <c r="V31" s="118">
        <f>SMALL(V3:V24,1)</f>
        <v>3.0949074074074078E-3</v>
      </c>
      <c r="W31" s="119"/>
      <c r="X31" s="120">
        <f>LARGE(X3:X24,1)</f>
        <v>34</v>
      </c>
      <c r="Y31" s="121"/>
      <c r="Z31" s="118">
        <f>SMALL(Z3:Z24,1)</f>
        <v>5.2893518518518524E-4</v>
      </c>
      <c r="AA31" s="119"/>
      <c r="AB31" s="118">
        <f>SMALL(AB3:AB24,1)</f>
        <v>2.0023148148148146E-4</v>
      </c>
      <c r="AC31" s="119"/>
      <c r="AD31" s="122">
        <f>LARGE(AE3:AE24,1)</f>
        <v>100</v>
      </c>
      <c r="AE31" s="119"/>
      <c r="AF31" s="118">
        <f>SMALL(AF3:AF24,1)</f>
        <v>6.2615740740740741E-4</v>
      </c>
      <c r="AG31" s="119"/>
      <c r="AH31" s="120">
        <f>LARGE(AH3:AH24,1)</f>
        <v>22</v>
      </c>
      <c r="AI31" s="121"/>
      <c r="AJ31" s="118">
        <f>SMALL(AJ3:AJ24,1)</f>
        <v>4.0625000000000009E-4</v>
      </c>
      <c r="AK31" s="119"/>
      <c r="AL31" s="118">
        <f>SMALL(AL3:AL24,1)</f>
        <v>5.5787037037037036E-4</v>
      </c>
      <c r="AM31" s="119"/>
      <c r="AN31" s="16"/>
      <c r="AO31" s="16"/>
      <c r="AP31" s="16"/>
      <c r="AQ31" s="16"/>
      <c r="AR31" s="100"/>
      <c r="AS31" s="100"/>
    </row>
    <row r="32" spans="1:45" ht="12" customHeight="1">
      <c r="A32" s="170" t="s">
        <v>26</v>
      </c>
      <c r="B32" s="171" t="str">
        <f>INDEX($A$3:$A$24, MATCH(B33,B3:B24,0))</f>
        <v>FLCC</v>
      </c>
      <c r="C32" s="172"/>
      <c r="D32" s="171" t="str">
        <f>INDEX($A$3:$A$24, MATCH(D33,D3:D24,0))</f>
        <v>FLCC</v>
      </c>
      <c r="E32" s="172"/>
      <c r="F32" s="171" t="str">
        <f>INDEX($A$3:$A$24, MATCH(F33,F3:F24,0))</f>
        <v>Dartmouth A</v>
      </c>
      <c r="G32" s="172"/>
      <c r="H32" s="171" t="str">
        <f>INDEX($A$3:$A$24, MATCH(H33,H3:H24,0))</f>
        <v>NSAC</v>
      </c>
      <c r="I32" s="172"/>
      <c r="J32" s="171" t="str">
        <f>INDEX($A$3:$A$24, MATCH(J33,J3:J24,0))</f>
        <v>Cobleskill</v>
      </c>
      <c r="K32" s="172"/>
      <c r="L32" s="171" t="str">
        <f>INDEX($A$3:$A$24, MATCH(L33,L3:L24,0))</f>
        <v>NSAC</v>
      </c>
      <c r="M32" s="172"/>
      <c r="N32" s="171" t="str">
        <f>INDEX($A$3:$A$24, MATCH(N33,N3:N24,0))</f>
        <v>UNH</v>
      </c>
      <c r="O32" s="172"/>
      <c r="P32" s="171" t="str">
        <f>INDEX($A$3:$A$24, MATCH(P33,P3:P24,0))</f>
        <v>NSAC</v>
      </c>
      <c r="Q32" s="172"/>
      <c r="R32" s="171" t="str">
        <f>INDEX($A$3:$A$24, MATCH(R33,R3:R24,0))</f>
        <v>Alfred State</v>
      </c>
      <c r="S32" s="172"/>
      <c r="T32" s="171" t="str">
        <f>INDEX($A$3:$A$24, MATCH(T33,T3:T24,0))</f>
        <v>SUNY ESF</v>
      </c>
      <c r="U32" s="172"/>
      <c r="V32" s="171" t="str">
        <f>INDEX($A$3:$A$24, MATCH(V33,V3:V24,0))</f>
        <v>Alfred State</v>
      </c>
      <c r="W32" s="172"/>
      <c r="X32" s="171" t="str">
        <f>INDEX( $A$3:$A$24, MATCH(X33,X3:X24,0))</f>
        <v>Paul Smith's</v>
      </c>
      <c r="Y32" s="173"/>
      <c r="Z32" s="171" t="str">
        <f>INDEX($A$3:$A$24, MATCH(Z33,Z3:Z24,0))</f>
        <v>Paul Smith's</v>
      </c>
      <c r="AA32" s="172"/>
      <c r="AB32" s="171" t="str">
        <f>INDEX($A$3:$A$24, MATCH(AB33,AB3:AB24,0))</f>
        <v>NSAC</v>
      </c>
      <c r="AC32" s="172"/>
      <c r="AD32" s="171" t="str">
        <f>INDEX($A$3:$A$24, MATCH(AD33,AE3:AE24,0))</f>
        <v>FLCC J&amp;J</v>
      </c>
      <c r="AE32" s="172"/>
      <c r="AF32" s="171" t="str">
        <f>INDEX($A$3:$A$24, MATCH(AF33,AF3:AF24,0))</f>
        <v>FLCC J&amp;J</v>
      </c>
      <c r="AG32" s="172"/>
      <c r="AH32" s="171" t="str">
        <f>INDEX($A$3:$A$24, MATCH(AH33,AH5:AH26,0))</f>
        <v>Paul Smith's</v>
      </c>
      <c r="AI32" s="173"/>
      <c r="AJ32" s="171" t="str">
        <f>INDEX($A$3:$A$24, MATCH(AJ33,AJ3:AJ24,0))</f>
        <v>Paul Smith's</v>
      </c>
      <c r="AK32" s="172"/>
      <c r="AL32" s="171" t="str">
        <f>INDEX($A$3:$A$24, MATCH(AL33,AL3:AL24,0))</f>
        <v>SUNY ESF</v>
      </c>
      <c r="AM32" s="172"/>
      <c r="AP32" s="46"/>
      <c r="AQ32" s="46"/>
    </row>
    <row r="33" spans="1:256" ht="12" customHeight="1">
      <c r="A33" s="174" t="s">
        <v>25</v>
      </c>
      <c r="B33" s="175">
        <f>SMALL(B3:B24,2)</f>
        <v>3.6493055555555554E-3</v>
      </c>
      <c r="C33" s="176"/>
      <c r="D33" s="175">
        <f>SMALL(D3:D24,2)</f>
        <v>3.7152777777777774E-3</v>
      </c>
      <c r="E33" s="176"/>
      <c r="F33" s="175">
        <f>SMALL(F3:F24,2)</f>
        <v>3.205324074074074E-3</v>
      </c>
      <c r="G33" s="176"/>
      <c r="H33" s="175">
        <f>SMALL(H3:H24,2)</f>
        <v>1.7546296296296296E-3</v>
      </c>
      <c r="I33" s="176"/>
      <c r="J33" s="175">
        <f>SMALL(J3:J24,2)</f>
        <v>9.86111111111111E-4</v>
      </c>
      <c r="K33" s="176"/>
      <c r="L33" s="175">
        <f>SMALL(L3:L17,2)</f>
        <v>8.4259259259259259E-4</v>
      </c>
      <c r="M33" s="176"/>
      <c r="N33" s="175">
        <f>SMALL(N3:N24,2)</f>
        <v>3.1180555555555558E-3</v>
      </c>
      <c r="O33" s="176"/>
      <c r="P33" s="175">
        <f>SMALL(P3:P24,2)</f>
        <v>4.259259259259259E-4</v>
      </c>
      <c r="Q33" s="176"/>
      <c r="R33" s="175">
        <f>SMALL(R3:R24,2)</f>
        <v>5.8333333333333338E-4</v>
      </c>
      <c r="S33" s="176"/>
      <c r="T33" s="175">
        <f>SMALL(T3:T24,2)</f>
        <v>2.5833333333333337E-3</v>
      </c>
      <c r="U33" s="176"/>
      <c r="V33" s="175">
        <f>SMALL(V3:V24,2)</f>
        <v>3.1296296296296298E-3</v>
      </c>
      <c r="W33" s="176"/>
      <c r="X33" s="177">
        <f>LARGE(X3:X24,2)</f>
        <v>24</v>
      </c>
      <c r="Y33" s="82"/>
      <c r="Z33" s="175">
        <f>SMALL(Z3:Z24,2)</f>
        <v>6.030092592592593E-4</v>
      </c>
      <c r="AA33" s="176"/>
      <c r="AB33" s="175">
        <f>SMALL(AB3:AB24,2)</f>
        <v>2.0023148148148146E-4</v>
      </c>
      <c r="AC33" s="176"/>
      <c r="AD33" s="178">
        <f>LARGE(AE5:AE26,2)</f>
        <v>90</v>
      </c>
      <c r="AE33" s="176"/>
      <c r="AF33" s="175">
        <f>SMALL(AF3:AF24,2)</f>
        <v>1E-3</v>
      </c>
      <c r="AG33" s="176"/>
      <c r="AH33" s="177">
        <f>LARGE(AH3:AH24,2)</f>
        <v>22</v>
      </c>
      <c r="AI33" s="82"/>
      <c r="AJ33" s="175">
        <f>SMALL(AJ3:AJ24,2)</f>
        <v>4.1435185185185178E-4</v>
      </c>
      <c r="AK33" s="176"/>
      <c r="AL33" s="175">
        <f>SMALL(AL3:AL24,2)</f>
        <v>6.134259259259259E-4</v>
      </c>
      <c r="AM33" s="176"/>
      <c r="AP33" s="46"/>
      <c r="AQ33" s="46"/>
    </row>
    <row r="34" spans="1:256" s="103" customFormat="1" ht="12" customHeight="1">
      <c r="A34" s="148" t="s">
        <v>27</v>
      </c>
      <c r="B34" s="114" t="str">
        <f>INDEX($A$3:$A$24, MATCH(B35,B3:B24,0))</f>
        <v>Dartmouth A</v>
      </c>
      <c r="C34" s="115"/>
      <c r="D34" s="114" t="str">
        <f>INDEX($A$3:$A$24, MATCH(D35,D3:D24,0))</f>
        <v>Alfred State</v>
      </c>
      <c r="E34" s="115"/>
      <c r="F34" s="114" t="str">
        <f>INDEX($A$3:$A$24, MATCH(F35,F3:F24,0))</f>
        <v>FLCC J&amp;J</v>
      </c>
      <c r="G34" s="115"/>
      <c r="H34" s="114" t="str">
        <f>INDEX($A$3:$A$24, MATCH(H35,H3:H24,0))</f>
        <v>Unity A</v>
      </c>
      <c r="I34" s="115"/>
      <c r="J34" s="114" t="str">
        <f>INDEX($A$3:$A$24, MATCH(J35,J3:J24,0))</f>
        <v>Paul Smith's</v>
      </c>
      <c r="K34" s="115"/>
      <c r="L34" s="114" t="str">
        <f>INDEX($A$3:$A$24, MATCH(L35,L3:L24,0))</f>
        <v>SUNY ESF</v>
      </c>
      <c r="M34" s="115"/>
      <c r="N34" s="114" t="str">
        <f>INDEX($A$3:$A$24, MATCH(N35,N3:N24,0))</f>
        <v>SUNY ESF</v>
      </c>
      <c r="O34" s="115"/>
      <c r="P34" s="114" t="str">
        <f>INDEX($A$3:$A$24, MATCH(P35,P3:P24,0))</f>
        <v>Paul Smith's</v>
      </c>
      <c r="Q34" s="115"/>
      <c r="R34" s="114" t="str">
        <f>INDEX($A$3:$A$24, MATCH(R35,R3:R24,0))</f>
        <v>Unity A</v>
      </c>
      <c r="S34" s="115"/>
      <c r="T34" s="114" t="str">
        <f>INDEX($A$3:$A$24, MATCH(T35,T3:T24,0))</f>
        <v>FLCC J&amp;J</v>
      </c>
      <c r="U34" s="115"/>
      <c r="V34" s="114" t="str">
        <f>INDEX($A$3:$A$24, MATCH(V35,V3:V24,0))</f>
        <v>FLCC</v>
      </c>
      <c r="W34" s="115"/>
      <c r="X34" s="114" t="str">
        <f>INDEX(  $A$3:$A$24, MATCH(X35,X3:X24,0))</f>
        <v>SUNY ESF</v>
      </c>
      <c r="Y34" s="116"/>
      <c r="Z34" s="114" t="str">
        <f>INDEX($A$3:$A$24, MATCH(Z35,Z3:Z24,0))</f>
        <v>FLCC</v>
      </c>
      <c r="AA34" s="115"/>
      <c r="AB34" s="114" t="str">
        <f>INDEX($A$3:$A$24, MATCH(AB35,AB3:AB24,0))</f>
        <v>SUNY ESF</v>
      </c>
      <c r="AC34" s="115"/>
      <c r="AD34" s="114" t="str">
        <f>INDEX($A$3:$A$24, MATCH(AD35,AE3:AE24,0))</f>
        <v>SUNY ESF</v>
      </c>
      <c r="AE34" s="115"/>
      <c r="AF34" s="114" t="str">
        <f>INDEX($A$3:$A$24, MATCH(AF35,AF3:AF24,0))</f>
        <v>U Maine</v>
      </c>
      <c r="AG34" s="115"/>
      <c r="AH34" s="114" t="str">
        <f>INDEX($A$3:$A$24, MATCH(AH35,AH7:AH28,0))</f>
        <v>Ranger J&amp;J</v>
      </c>
      <c r="AI34" s="116"/>
      <c r="AJ34" s="114" t="str">
        <f>INDEX($A$3:$A$24, MATCH(AJ35,AJ3:AJ24,0))</f>
        <v>NSAC</v>
      </c>
      <c r="AK34" s="115"/>
      <c r="AL34" s="114" t="str">
        <f>INDEX($A$3:$A$24, MATCH(AL35,AL3:AL24,0))</f>
        <v>NSAC</v>
      </c>
      <c r="AM34" s="115"/>
      <c r="AN34" s="16"/>
      <c r="AO34" s="16"/>
      <c r="AP34" s="16"/>
      <c r="AQ34" s="16"/>
      <c r="AR34" s="149"/>
      <c r="AS34" s="149"/>
    </row>
    <row r="35" spans="1:256" s="103" customFormat="1" ht="12" customHeight="1">
      <c r="A35" s="117" t="s">
        <v>25</v>
      </c>
      <c r="B35" s="118">
        <f>SMALL(B3:B24,3)</f>
        <v>3.6909722222222222E-3</v>
      </c>
      <c r="C35" s="119"/>
      <c r="D35" s="118">
        <f>SMALL(D3:D24,3)</f>
        <v>4.0878472222222219E-3</v>
      </c>
      <c r="E35" s="119"/>
      <c r="F35" s="118">
        <f>SMALL(F3:F24,3)</f>
        <v>3.5590277777777777E-3</v>
      </c>
      <c r="G35" s="119"/>
      <c r="H35" s="118">
        <f>SMALL(H3:H24,3)</f>
        <v>1.7761574074074075E-3</v>
      </c>
      <c r="I35" s="119"/>
      <c r="J35" s="118">
        <f>SMALL(J3:J24,3)</f>
        <v>1.0474537037037037E-3</v>
      </c>
      <c r="K35" s="119"/>
      <c r="L35" s="118">
        <f>SMALL(L3:L17,3)</f>
        <v>1.2291666666666668E-3</v>
      </c>
      <c r="M35" s="119"/>
      <c r="N35" s="118">
        <f>SMALL(N3:N24,3)</f>
        <v>3.3512731481481484E-3</v>
      </c>
      <c r="O35" s="119"/>
      <c r="P35" s="118">
        <f>SMALL(P3:P24,3)</f>
        <v>4.3136574074074079E-4</v>
      </c>
      <c r="Q35" s="119"/>
      <c r="R35" s="118">
        <f>SMALL(R3:R24,3)</f>
        <v>6.6550925925925935E-4</v>
      </c>
      <c r="S35" s="119"/>
      <c r="T35" s="118">
        <f>SMALL(T3:T24,3)</f>
        <v>2.7471064814814819E-3</v>
      </c>
      <c r="U35" s="119"/>
      <c r="V35" s="118">
        <f>SMALL(V3:V24,3)</f>
        <v>3.2881944444444447E-3</v>
      </c>
      <c r="W35" s="119"/>
      <c r="X35" s="120">
        <f>LARGE(X3:X24,3)</f>
        <v>23</v>
      </c>
      <c r="Y35" s="121"/>
      <c r="Z35" s="118">
        <f>SMALL(Z3:Z24,3)</f>
        <v>6.140046296296296E-4</v>
      </c>
      <c r="AA35" s="119"/>
      <c r="AB35" s="118">
        <f>SMALL(AB3:AB24,3)</f>
        <v>2.1875E-4</v>
      </c>
      <c r="AC35" s="119"/>
      <c r="AD35" s="122">
        <f>LARGE(AE7:AE28,3)</f>
        <v>85</v>
      </c>
      <c r="AE35" s="119"/>
      <c r="AF35" s="118">
        <f>SMALL(AF3:AF24,3)</f>
        <v>1.0636574074074075E-3</v>
      </c>
      <c r="AG35" s="119"/>
      <c r="AH35" s="120">
        <f>LARGE(AH3:AH24,3)</f>
        <v>21</v>
      </c>
      <c r="AI35" s="121"/>
      <c r="AJ35" s="118">
        <f>SMALL(AJ3:AJ24,3)</f>
        <v>4.1666666666666669E-4</v>
      </c>
      <c r="AK35" s="119"/>
      <c r="AL35" s="118">
        <f>SMALL(AL3:AL24,3)</f>
        <v>6.9560185185185187E-4</v>
      </c>
      <c r="AM35" s="119"/>
      <c r="AN35" s="16"/>
      <c r="AO35" s="16"/>
      <c r="AP35" s="16"/>
      <c r="AQ35" s="16"/>
      <c r="AR35" s="149"/>
      <c r="AS35" s="149"/>
    </row>
    <row r="36" spans="1:256" ht="12" customHeight="1">
      <c r="A36" s="168"/>
      <c r="B36" s="41"/>
      <c r="C36" s="42"/>
      <c r="D36" s="41"/>
      <c r="E36" s="42"/>
      <c r="F36" s="41"/>
      <c r="G36" s="42"/>
      <c r="H36" s="41"/>
      <c r="I36" s="42"/>
      <c r="J36" s="41"/>
      <c r="K36" s="42"/>
      <c r="L36" s="41"/>
      <c r="M36" s="42"/>
      <c r="N36" s="41"/>
      <c r="O36" s="42"/>
      <c r="P36" s="41"/>
      <c r="Q36" s="42"/>
      <c r="R36" s="41"/>
      <c r="S36" s="42"/>
      <c r="T36" s="41"/>
      <c r="U36" s="42"/>
      <c r="V36" s="41"/>
      <c r="W36" s="42"/>
      <c r="X36" s="43"/>
      <c r="Y36" s="44"/>
      <c r="Z36" s="41"/>
      <c r="AA36" s="42"/>
      <c r="AB36" s="41"/>
      <c r="AC36" s="42"/>
      <c r="AD36" s="45"/>
      <c r="AE36" s="42"/>
      <c r="AF36" s="41"/>
      <c r="AG36" s="42"/>
      <c r="AH36" s="43"/>
      <c r="AI36" s="44"/>
      <c r="AJ36" s="41"/>
      <c r="AK36" s="42"/>
      <c r="AL36" s="41"/>
      <c r="AM36" s="42"/>
      <c r="AO36" s="47"/>
      <c r="AP36" s="44"/>
      <c r="AQ36" s="48"/>
    </row>
    <row r="37" spans="1:256" s="103" customFormat="1" ht="12" customHeight="1" thickBot="1">
      <c r="A37" s="113" t="s">
        <v>28</v>
      </c>
      <c r="B37" s="123" t="s">
        <v>1</v>
      </c>
      <c r="C37" s="124"/>
      <c r="D37" s="123" t="s">
        <v>2</v>
      </c>
      <c r="E37" s="124"/>
      <c r="F37" s="123" t="s">
        <v>29</v>
      </c>
      <c r="G37" s="124"/>
      <c r="H37" s="123" t="s">
        <v>4</v>
      </c>
      <c r="I37" s="124"/>
      <c r="J37" s="123" t="s">
        <v>5</v>
      </c>
      <c r="K37" s="124"/>
      <c r="L37" s="127" t="s">
        <v>14</v>
      </c>
      <c r="M37" s="124"/>
      <c r="N37" s="125" t="s">
        <v>6</v>
      </c>
      <c r="O37" s="124"/>
      <c r="P37" s="127" t="s">
        <v>11</v>
      </c>
      <c r="Q37" s="124"/>
      <c r="R37" s="127" t="s">
        <v>15</v>
      </c>
      <c r="S37" s="124"/>
      <c r="T37" s="127" t="s">
        <v>13</v>
      </c>
      <c r="U37" s="124"/>
      <c r="V37" s="127" t="s">
        <v>16</v>
      </c>
      <c r="W37" s="124"/>
      <c r="X37" s="126" t="s">
        <v>7</v>
      </c>
      <c r="Y37" s="124"/>
      <c r="Z37" s="127" t="s">
        <v>10</v>
      </c>
      <c r="AA37" s="124"/>
      <c r="AB37" s="127" t="s">
        <v>33</v>
      </c>
      <c r="AC37" s="124"/>
      <c r="AD37" s="114" t="s">
        <v>45</v>
      </c>
      <c r="AE37" s="124"/>
      <c r="AF37" s="127" t="s">
        <v>8</v>
      </c>
      <c r="AG37" s="124"/>
      <c r="AH37" s="126" t="s">
        <v>52</v>
      </c>
      <c r="AI37" s="124"/>
      <c r="AJ37" s="127" t="s">
        <v>9</v>
      </c>
      <c r="AK37" s="124"/>
      <c r="AL37" s="127" t="s">
        <v>12</v>
      </c>
      <c r="AM37" s="124"/>
      <c r="AN37" s="128"/>
      <c r="AR37" s="149"/>
      <c r="AS37" s="149"/>
      <c r="IV37" s="150"/>
    </row>
    <row r="38" spans="1:256" s="103" customFormat="1" ht="12" customHeight="1" thickTop="1" thickBot="1">
      <c r="A38" s="129" t="s">
        <v>18</v>
      </c>
      <c r="B38" s="130" t="s">
        <v>19</v>
      </c>
      <c r="C38" s="121" t="s">
        <v>20</v>
      </c>
      <c r="D38" s="130" t="s">
        <v>19</v>
      </c>
      <c r="E38" s="121" t="s">
        <v>20</v>
      </c>
      <c r="F38" s="130" t="s">
        <v>19</v>
      </c>
      <c r="G38" s="121" t="s">
        <v>20</v>
      </c>
      <c r="H38" s="130" t="s">
        <v>19</v>
      </c>
      <c r="I38" s="121" t="s">
        <v>20</v>
      </c>
      <c r="J38" s="130" t="s">
        <v>19</v>
      </c>
      <c r="K38" s="121" t="s">
        <v>20</v>
      </c>
      <c r="L38" s="118" t="s">
        <v>19</v>
      </c>
      <c r="M38" s="121" t="s">
        <v>20</v>
      </c>
      <c r="N38" s="131" t="s">
        <v>19</v>
      </c>
      <c r="O38" s="121" t="s">
        <v>20</v>
      </c>
      <c r="P38" s="118" t="s">
        <v>19</v>
      </c>
      <c r="Q38" s="121" t="s">
        <v>20</v>
      </c>
      <c r="R38" s="118" t="s">
        <v>19</v>
      </c>
      <c r="S38" s="121" t="s">
        <v>20</v>
      </c>
      <c r="T38" s="118" t="s">
        <v>19</v>
      </c>
      <c r="U38" s="121" t="s">
        <v>20</v>
      </c>
      <c r="V38" s="118" t="s">
        <v>19</v>
      </c>
      <c r="W38" s="121" t="s">
        <v>20</v>
      </c>
      <c r="X38" s="120" t="s">
        <v>21</v>
      </c>
      <c r="Y38" s="121" t="s">
        <v>20</v>
      </c>
      <c r="Z38" s="118" t="s">
        <v>19</v>
      </c>
      <c r="AA38" s="121" t="s">
        <v>20</v>
      </c>
      <c r="AB38" s="118" t="s">
        <v>19</v>
      </c>
      <c r="AC38" s="121" t="s">
        <v>20</v>
      </c>
      <c r="AD38" s="122" t="s">
        <v>19</v>
      </c>
      <c r="AE38" s="121" t="s">
        <v>20</v>
      </c>
      <c r="AF38" s="118" t="s">
        <v>19</v>
      </c>
      <c r="AG38" s="121" t="s">
        <v>20</v>
      </c>
      <c r="AH38" s="120" t="s">
        <v>22</v>
      </c>
      <c r="AI38" s="121" t="s">
        <v>20</v>
      </c>
      <c r="AJ38" s="118" t="s">
        <v>19</v>
      </c>
      <c r="AK38" s="121" t="s">
        <v>20</v>
      </c>
      <c r="AL38" s="118" t="s">
        <v>19</v>
      </c>
      <c r="AM38" s="121" t="s">
        <v>20</v>
      </c>
      <c r="AN38" s="16"/>
      <c r="AO38" s="160" t="s">
        <v>31</v>
      </c>
      <c r="AP38" s="161" t="s">
        <v>32</v>
      </c>
      <c r="AQ38" s="162" t="s">
        <v>17</v>
      </c>
      <c r="AR38" s="149"/>
      <c r="AS38" s="149"/>
    </row>
    <row r="39" spans="1:256" ht="14" thickTop="1">
      <c r="A39" s="163" t="s">
        <v>35</v>
      </c>
      <c r="B39" s="52">
        <v>9.2557870370370363E-3</v>
      </c>
      <c r="C39" s="53">
        <f t="shared" ref="C39:C45" si="47">IF(B39="DNF","DNF",IF(B39&gt;0,B$55/B39*100,""))</f>
        <v>45.01688133049894</v>
      </c>
      <c r="D39" s="52">
        <v>1.0708333333333334E-2</v>
      </c>
      <c r="E39" s="53">
        <f t="shared" ref="E39:E45" si="48">IF(D39="DNF","DNF",IF(D39&gt;0,D$55/D39*100,""))</f>
        <v>43.91482922611327</v>
      </c>
      <c r="F39" s="52">
        <v>4.9849537037037041E-3</v>
      </c>
      <c r="G39" s="53">
        <f t="shared" ref="G39:G45" si="49">IF(F39="DNF","DNF",IF(F39&gt;0,F$55/F39*100,""))</f>
        <v>76.689110749941946</v>
      </c>
      <c r="H39" s="54">
        <v>2.886574074074074E-3</v>
      </c>
      <c r="I39" s="53">
        <f t="shared" ref="I39:I45" si="50">IF(H39="DNF","DNF",IF(H39&gt;0,H$55/H39*100,""))</f>
        <v>55.693664795509221</v>
      </c>
      <c r="J39" s="54">
        <v>2.9942129629629628E-3</v>
      </c>
      <c r="K39" s="53">
        <f t="shared" ref="K39:K45" si="51">IF(J39="DNF","DNF",IF(J39&gt;0,J$55/J39*100,""))</f>
        <v>47.00425202937766</v>
      </c>
      <c r="L39" s="52">
        <v>1.1087962962962963E-3</v>
      </c>
      <c r="M39" s="53">
        <f t="shared" ref="M39:M48" si="52">IF(L39="DNF","DNF",IF(L39&gt;0,L$55/L39*100,""))</f>
        <v>84.34237995824634</v>
      </c>
      <c r="N39" s="54">
        <v>5.7858796296296304E-3</v>
      </c>
      <c r="O39" s="53">
        <f t="shared" ref="O39:O45" si="53">IF(N39="DNF","DNF",IF(N39&gt;0,N$55/N39*100,""))</f>
        <v>54.130826165233039</v>
      </c>
      <c r="P39" s="52">
        <v>5.8171296296296302E-4</v>
      </c>
      <c r="Q39" s="53">
        <f t="shared" ref="Q39:Q48" si="54">IF(P39="DNF","DNF",IF(P39&gt;0,P$55/P39*100,""))</f>
        <v>91.723040191006746</v>
      </c>
      <c r="R39" s="54">
        <v>9.1145833333333324E-4</v>
      </c>
      <c r="S39" s="53">
        <f t="shared" ref="S39:S48" si="55">IF(R39="DNF","DNF",IF(R39&gt;0,R$55/R39*100,""))</f>
        <v>45.079365079365083</v>
      </c>
      <c r="T39" s="52">
        <v>3.5185185185185185E-3</v>
      </c>
      <c r="U39" s="53">
        <f t="shared" ref="U39:U48" si="56">IF(T39="DNF","DNF",IF(T39&gt;0,T$55/T39*100,""))</f>
        <v>72.328947368421055</v>
      </c>
      <c r="V39" s="52">
        <v>6.5856481481481469E-3</v>
      </c>
      <c r="W39" s="53">
        <f t="shared" ref="W39:W48" si="57">IF(V39="DNF","DNF",IF(V39&gt;0,V$55/V39*100,""))</f>
        <v>57.451669595782086</v>
      </c>
      <c r="X39" s="55">
        <v>8</v>
      </c>
      <c r="Y39" s="53">
        <f t="shared" ref="Y39:Y45" si="58">IF(X39="DNF","DNF",IF(X39&lt;&gt;"",X39/X$55*100,""))</f>
        <v>47.058823529411761</v>
      </c>
      <c r="Z39" s="58">
        <v>9.3761574074074071E-4</v>
      </c>
      <c r="AA39" s="53">
        <f t="shared" ref="AA39:AA48" si="59">IF(Z39="DNF","DNF",IF(Z39&gt;0,Z$55/Z39*100,""))</f>
        <v>71.164053820515988</v>
      </c>
      <c r="AB39" s="54">
        <v>3.9699074074074072E-4</v>
      </c>
      <c r="AC39" s="53">
        <f t="shared" ref="AC39:AC45" si="60">IF(AB39="DNF","DNF",IF(AB39&gt;0,AB$55/AB39*100,""))</f>
        <v>84.548104956268219</v>
      </c>
      <c r="AD39" s="56">
        <f>Birling!F29</f>
        <v>3.5</v>
      </c>
      <c r="AE39" s="53">
        <f>Birling!G29</f>
        <v>73.684210526315795</v>
      </c>
      <c r="AF39" s="54">
        <v>2.3923611111111112E-3</v>
      </c>
      <c r="AG39" s="53">
        <f t="shared" ref="AG39:AG45" si="61">IF(AF39="DNF","DNF",IF(AF39&gt;0,AF$55/AF39*100,""))</f>
        <v>34.252539912917271</v>
      </c>
      <c r="AH39" s="55">
        <v>8</v>
      </c>
      <c r="AI39" s="53">
        <f t="shared" ref="AI39:AI48" si="62">IF(AH39="DNF","DNF",IF(AH39&lt;&gt;"",AH39/AH$55*100,""))</f>
        <v>61.53846153846154</v>
      </c>
      <c r="AJ39" s="54">
        <v>2.2731481481481483E-3</v>
      </c>
      <c r="AK39" s="53">
        <f t="shared" ref="AK39:AK45" si="63">IF(AJ39="DNF","DNF",IF(AJ39&gt;0,AJ$55/AJ39*100,""))</f>
        <v>27.240325865580452</v>
      </c>
      <c r="AL39" s="52">
        <v>1.5717592592592591E-3</v>
      </c>
      <c r="AM39" s="53">
        <f t="shared" ref="AM39:AM45" si="64">IF(AL39="DNF","DNF",IF(AL39&gt;0,AL$55/AL39*100,""))</f>
        <v>42.930780559646543</v>
      </c>
      <c r="AO39" s="51" t="str">
        <f>A39</f>
        <v>Cobleskill</v>
      </c>
      <c r="AP39" s="50">
        <f t="shared" ref="AP39:AP48" si="65">SUM(C39,E39,G39,I39,K39,O39,Y39,AC39,AG39,AK39,AE39,AA39,AI39,Q39,AM39,U39,M39,S39,W39)</f>
        <v>1115.7922671986128</v>
      </c>
      <c r="AQ39" s="64">
        <f>RANK(AP39,$AP$39:$AP$50,0)</f>
        <v>5</v>
      </c>
    </row>
    <row r="40" spans="1:256" s="103" customFormat="1" ht="12" customHeight="1">
      <c r="A40" s="165" t="s">
        <v>34</v>
      </c>
      <c r="B40" s="27">
        <v>5.8240740740740744E-3</v>
      </c>
      <c r="C40" s="18">
        <f t="shared" si="47"/>
        <v>71.542130365659773</v>
      </c>
      <c r="D40" s="27">
        <v>5.5879629629629638E-3</v>
      </c>
      <c r="E40" s="18">
        <f t="shared" si="48"/>
        <v>84.15492957746477</v>
      </c>
      <c r="F40" s="27">
        <v>4.3912037037037036E-3</v>
      </c>
      <c r="G40" s="18">
        <f t="shared" si="49"/>
        <v>87.058513442277288</v>
      </c>
      <c r="H40" s="39">
        <v>1.6076388888888887E-3</v>
      </c>
      <c r="I40" s="18">
        <f t="shared" si="50"/>
        <v>100</v>
      </c>
      <c r="J40" s="39">
        <v>1.8703703703703703E-3</v>
      </c>
      <c r="K40" s="18">
        <f t="shared" si="51"/>
        <v>75.247524752475258</v>
      </c>
      <c r="L40" s="27">
        <v>1.1180555555555555E-3</v>
      </c>
      <c r="M40" s="18">
        <f t="shared" si="52"/>
        <v>83.643892339544507</v>
      </c>
      <c r="N40" s="39">
        <v>3.1319444444444441E-3</v>
      </c>
      <c r="O40" s="18">
        <f t="shared" si="53"/>
        <v>100</v>
      </c>
      <c r="P40" s="27">
        <v>5.3935185185185195E-4</v>
      </c>
      <c r="Q40" s="18">
        <f t="shared" si="54"/>
        <v>98.927038626609402</v>
      </c>
      <c r="R40" s="39">
        <v>6.6087962962962964E-4</v>
      </c>
      <c r="S40" s="18">
        <f t="shared" si="55"/>
        <v>62.171628721541147</v>
      </c>
      <c r="T40" s="27">
        <v>3.9008101851851855E-3</v>
      </c>
      <c r="U40" s="18">
        <f t="shared" si="56"/>
        <v>65.240483043052549</v>
      </c>
      <c r="V40" s="27">
        <v>5.5949074074074069E-3</v>
      </c>
      <c r="W40" s="18">
        <f t="shared" si="57"/>
        <v>67.625155151013658</v>
      </c>
      <c r="X40" s="29">
        <v>17</v>
      </c>
      <c r="Y40" s="18">
        <f t="shared" si="58"/>
        <v>100</v>
      </c>
      <c r="Z40" s="30">
        <v>8.0034722222222226E-4</v>
      </c>
      <c r="AA40" s="18">
        <f t="shared" si="59"/>
        <v>83.369486623282725</v>
      </c>
      <c r="AB40" s="39">
        <v>4.5370370370370378E-4</v>
      </c>
      <c r="AC40" s="18">
        <f t="shared" si="60"/>
        <v>73.979591836734684</v>
      </c>
      <c r="AD40" s="40">
        <f>Birling!F30</f>
        <v>6.4</v>
      </c>
      <c r="AE40" s="18">
        <f>Birling!G30</f>
        <v>90</v>
      </c>
      <c r="AF40" s="39">
        <v>8.1944444444444437E-4</v>
      </c>
      <c r="AG40" s="18">
        <f t="shared" si="61"/>
        <v>100</v>
      </c>
      <c r="AH40" s="29">
        <v>12</v>
      </c>
      <c r="AI40" s="18">
        <f t="shared" si="62"/>
        <v>92.307692307692307</v>
      </c>
      <c r="AJ40" s="39">
        <v>6.1921296296296301E-4</v>
      </c>
      <c r="AK40" s="18">
        <f t="shared" si="63"/>
        <v>100</v>
      </c>
      <c r="AL40" s="27">
        <v>1.3854166666666667E-3</v>
      </c>
      <c r="AM40" s="18">
        <f t="shared" si="64"/>
        <v>48.705096073517119</v>
      </c>
      <c r="AN40" s="16"/>
      <c r="AO40" s="101" t="str">
        <f>A40</f>
        <v>Colby</v>
      </c>
      <c r="AP40" s="20">
        <f t="shared" si="65"/>
        <v>1583.9731628608649</v>
      </c>
      <c r="AQ40" s="21">
        <f t="shared" ref="AQ40:AQ48" si="66">RANK(AP40,$AP$39:$AP$50,0)</f>
        <v>2</v>
      </c>
      <c r="AR40" s="149"/>
      <c r="AS40" s="149"/>
    </row>
    <row r="41" spans="1:256" ht="12" customHeight="1">
      <c r="A41" s="163" t="s">
        <v>36</v>
      </c>
      <c r="B41" s="52">
        <v>4.8379629629629632E-3</v>
      </c>
      <c r="C41" s="53">
        <f t="shared" si="47"/>
        <v>86.124401913875587</v>
      </c>
      <c r="D41" s="52">
        <v>4.7025462962962958E-3</v>
      </c>
      <c r="E41" s="53">
        <f t="shared" si="48"/>
        <v>100</v>
      </c>
      <c r="F41" s="52">
        <v>6.0717592592592594E-3</v>
      </c>
      <c r="G41" s="53">
        <f t="shared" si="49"/>
        <v>62.962256957682037</v>
      </c>
      <c r="H41" s="54">
        <v>3.9930555555555561E-3</v>
      </c>
      <c r="I41" s="53">
        <f t="shared" si="50"/>
        <v>40.260869565217384</v>
      </c>
      <c r="J41" s="54">
        <v>3.425925925925926E-3</v>
      </c>
      <c r="K41" s="53">
        <f t="shared" si="51"/>
        <v>41.081081081081081</v>
      </c>
      <c r="L41" s="52">
        <v>1.90625E-3</v>
      </c>
      <c r="M41" s="53">
        <f t="shared" si="52"/>
        <v>49.058894960534303</v>
      </c>
      <c r="N41" s="54">
        <v>6.4930555555555549E-3</v>
      </c>
      <c r="O41" s="53">
        <f t="shared" si="53"/>
        <v>48.235294117647058</v>
      </c>
      <c r="P41" s="52">
        <v>1.5798611111111111E-3</v>
      </c>
      <c r="Q41" s="53">
        <f t="shared" si="54"/>
        <v>33.772893772893767</v>
      </c>
      <c r="R41" s="54">
        <v>1.0370370370370371E-3</v>
      </c>
      <c r="S41" s="53">
        <f t="shared" si="55"/>
        <v>39.620535714285708</v>
      </c>
      <c r="T41" s="52">
        <v>3.2986111111111111E-3</v>
      </c>
      <c r="U41" s="53">
        <f t="shared" si="56"/>
        <v>77.150877192982463</v>
      </c>
      <c r="V41" s="52">
        <v>4.5289351851851853E-3</v>
      </c>
      <c r="W41" s="53">
        <f t="shared" si="57"/>
        <v>83.542039355992841</v>
      </c>
      <c r="X41" s="55">
        <v>11</v>
      </c>
      <c r="Y41" s="53">
        <f t="shared" si="58"/>
        <v>64.705882352941174</v>
      </c>
      <c r="Z41" s="58">
        <v>1.1516203703703703E-3</v>
      </c>
      <c r="AA41" s="53">
        <f t="shared" si="59"/>
        <v>57.93969849246232</v>
      </c>
      <c r="AB41" s="54">
        <v>9.8263888888888901E-4</v>
      </c>
      <c r="AC41" s="53">
        <f t="shared" si="60"/>
        <v>34.157832744405177</v>
      </c>
      <c r="AD41" s="56">
        <f>Birling!F31</f>
        <v>2.6</v>
      </c>
      <c r="AE41" s="53">
        <f>Birling!G31</f>
        <v>54.736842105263158</v>
      </c>
      <c r="AF41" s="54">
        <v>9.3750000000000007E-4</v>
      </c>
      <c r="AG41" s="53">
        <f t="shared" si="61"/>
        <v>87.407407407407391</v>
      </c>
      <c r="AH41" s="55">
        <v>0</v>
      </c>
      <c r="AI41" s="53">
        <f t="shared" si="62"/>
        <v>0</v>
      </c>
      <c r="AJ41" s="54">
        <v>3.5370370370370369E-3</v>
      </c>
      <c r="AK41" s="53">
        <f t="shared" si="63"/>
        <v>17.506544502617803</v>
      </c>
      <c r="AL41" s="52">
        <v>2.6840277777777778E-3</v>
      </c>
      <c r="AM41" s="53">
        <f t="shared" si="64"/>
        <v>25.140146614920223</v>
      </c>
      <c r="AO41" s="51" t="str">
        <f t="shared" ref="AO41:AO48" si="67">A41</f>
        <v>Dartmouth</v>
      </c>
      <c r="AP41" s="50">
        <f t="shared" si="65"/>
        <v>1003.4034988522094</v>
      </c>
      <c r="AQ41" s="64">
        <f t="shared" si="66"/>
        <v>8</v>
      </c>
    </row>
    <row r="42" spans="1:256" s="103" customFormat="1" ht="12" customHeight="1">
      <c r="A42" s="165" t="s">
        <v>37</v>
      </c>
      <c r="B42" s="27">
        <v>4.1666666666666666E-3</v>
      </c>
      <c r="C42" s="18">
        <f t="shared" si="47"/>
        <v>100</v>
      </c>
      <c r="D42" s="27">
        <v>5.8101851851851856E-3</v>
      </c>
      <c r="E42" s="18">
        <f t="shared" si="48"/>
        <v>80.936254980079667</v>
      </c>
      <c r="F42" s="27">
        <v>3.8229166666666667E-3</v>
      </c>
      <c r="G42" s="18">
        <f t="shared" si="49"/>
        <v>100</v>
      </c>
      <c r="H42" s="39">
        <v>1.6840277777777776E-3</v>
      </c>
      <c r="I42" s="18">
        <f t="shared" si="50"/>
        <v>95.463917525773198</v>
      </c>
      <c r="J42" s="39">
        <v>1.6805555555555556E-3</v>
      </c>
      <c r="K42" s="18">
        <f t="shared" si="51"/>
        <v>83.746556473829216</v>
      </c>
      <c r="L42" s="27">
        <v>1.4456018518518518E-3</v>
      </c>
      <c r="M42" s="18">
        <f t="shared" si="52"/>
        <v>64.691753402722171</v>
      </c>
      <c r="N42" s="39">
        <v>4.1145833333333329E-3</v>
      </c>
      <c r="O42" s="18">
        <f t="shared" si="53"/>
        <v>76.118143459915615</v>
      </c>
      <c r="P42" s="27">
        <v>6.7013888888888885E-4</v>
      </c>
      <c r="Q42" s="18">
        <f t="shared" si="54"/>
        <v>79.620034542314329</v>
      </c>
      <c r="R42" s="39">
        <v>4.6759259259259258E-4</v>
      </c>
      <c r="S42" s="18">
        <f t="shared" si="55"/>
        <v>87.871287128712865</v>
      </c>
      <c r="T42" s="27">
        <v>2.5449074074074076E-3</v>
      </c>
      <c r="U42" s="18">
        <f t="shared" si="56"/>
        <v>100</v>
      </c>
      <c r="V42" s="27">
        <v>4.0983796296296298E-3</v>
      </c>
      <c r="W42" s="18">
        <f t="shared" si="57"/>
        <v>92.318554080768138</v>
      </c>
      <c r="X42" s="29">
        <v>16</v>
      </c>
      <c r="Y42" s="18">
        <f t="shared" si="58"/>
        <v>94.117647058823522</v>
      </c>
      <c r="Z42" s="30">
        <v>6.9976851851851851E-4</v>
      </c>
      <c r="AA42" s="18">
        <f t="shared" si="59"/>
        <v>95.352299040688067</v>
      </c>
      <c r="AB42" s="39">
        <v>4.5486111111111102E-4</v>
      </c>
      <c r="AC42" s="18">
        <f t="shared" si="60"/>
        <v>73.791348600508925</v>
      </c>
      <c r="AD42" s="40">
        <f>Birling!F32</f>
        <v>1.8</v>
      </c>
      <c r="AE42" s="18">
        <f>Birling!G32</f>
        <v>37.894736842105267</v>
      </c>
      <c r="AF42" s="39">
        <v>2.8129629629629629E-3</v>
      </c>
      <c r="AG42" s="18">
        <f t="shared" si="61"/>
        <v>29.131007241606316</v>
      </c>
      <c r="AH42" s="29">
        <v>2</v>
      </c>
      <c r="AI42" s="18">
        <f t="shared" si="62"/>
        <v>15.384615384615385</v>
      </c>
      <c r="AJ42" s="39">
        <v>1.1736111111111112E-3</v>
      </c>
      <c r="AK42" s="18">
        <f t="shared" si="63"/>
        <v>52.761341222879686</v>
      </c>
      <c r="AL42" s="27">
        <v>9.930555555555554E-4</v>
      </c>
      <c r="AM42" s="18">
        <f t="shared" si="64"/>
        <v>67.948717948717956</v>
      </c>
      <c r="AN42" s="16"/>
      <c r="AO42" s="101" t="str">
        <f t="shared" si="67"/>
        <v>FLCC</v>
      </c>
      <c r="AP42" s="20">
        <f t="shared" si="65"/>
        <v>1427.1482149340602</v>
      </c>
      <c r="AQ42" s="21">
        <f t="shared" si="66"/>
        <v>3</v>
      </c>
      <c r="AR42" s="100"/>
      <c r="AS42" s="100"/>
    </row>
    <row r="43" spans="1:256" ht="12" customHeight="1">
      <c r="A43" s="163" t="s">
        <v>60</v>
      </c>
      <c r="B43" s="52">
        <v>5.9490740740740745E-3</v>
      </c>
      <c r="C43" s="53">
        <f t="shared" si="47"/>
        <v>70.038910505836569</v>
      </c>
      <c r="D43" s="52">
        <v>6.9930555555555553E-3</v>
      </c>
      <c r="E43" s="53">
        <f t="shared" si="48"/>
        <v>67.245945051307515</v>
      </c>
      <c r="F43" s="52">
        <v>7.9745370370370369E-3</v>
      </c>
      <c r="G43" s="53">
        <f t="shared" si="49"/>
        <v>47.939042089985492</v>
      </c>
      <c r="H43" s="54">
        <v>2.1921296296296298E-3</v>
      </c>
      <c r="I43" s="53">
        <f t="shared" si="50"/>
        <v>73.336853220696923</v>
      </c>
      <c r="J43" s="54">
        <v>4.3379629629629627E-3</v>
      </c>
      <c r="K43" s="53">
        <f t="shared" si="51"/>
        <v>32.443970117395949</v>
      </c>
      <c r="L43" s="52">
        <v>2.138888888888889E-3</v>
      </c>
      <c r="M43" s="53">
        <f t="shared" si="52"/>
        <v>43.722943722943718</v>
      </c>
      <c r="N43" s="54">
        <v>5.1990740740740738E-3</v>
      </c>
      <c r="O43" s="53">
        <f t="shared" si="53"/>
        <v>60.240427426536058</v>
      </c>
      <c r="P43" s="52">
        <v>1.1050925925925926E-3</v>
      </c>
      <c r="Q43" s="53">
        <f t="shared" si="54"/>
        <v>48.282362798491825</v>
      </c>
      <c r="R43" s="54">
        <v>7.7141203703703703E-4</v>
      </c>
      <c r="S43" s="53">
        <f t="shared" si="55"/>
        <v>53.263315828957239</v>
      </c>
      <c r="T43" s="52">
        <v>3.4942129629629629E-3</v>
      </c>
      <c r="U43" s="53">
        <f t="shared" si="56"/>
        <v>72.832063597217626</v>
      </c>
      <c r="V43" s="52">
        <v>5.2523148148148147E-3</v>
      </c>
      <c r="W43" s="53">
        <f t="shared" si="57"/>
        <v>72.036139268400177</v>
      </c>
      <c r="X43" s="55">
        <v>10</v>
      </c>
      <c r="Y43" s="53">
        <f t="shared" si="58"/>
        <v>58.82352941176471</v>
      </c>
      <c r="Z43" s="58">
        <v>9.5601851851851848E-4</v>
      </c>
      <c r="AA43" s="53">
        <f t="shared" si="59"/>
        <v>69.794188861985489</v>
      </c>
      <c r="AB43" s="54">
        <v>3.9699074074074072E-4</v>
      </c>
      <c r="AC43" s="53">
        <f t="shared" si="60"/>
        <v>84.548104956268219</v>
      </c>
      <c r="AD43" s="56">
        <f>Birling!F33</f>
        <v>5.4</v>
      </c>
      <c r="AE43" s="53">
        <f>Birling!G33</f>
        <v>80</v>
      </c>
      <c r="AF43" s="54">
        <v>2.3865740740740739E-3</v>
      </c>
      <c r="AG43" s="53">
        <f t="shared" si="61"/>
        <v>34.335596508244421</v>
      </c>
      <c r="AH43" s="55">
        <v>5</v>
      </c>
      <c r="AI43" s="53">
        <f t="shared" si="62"/>
        <v>38.461538461538467</v>
      </c>
      <c r="AJ43" s="54">
        <v>3.2523148148148151E-3</v>
      </c>
      <c r="AK43" s="53">
        <f t="shared" si="63"/>
        <v>19.039145907473308</v>
      </c>
      <c r="AL43" s="52">
        <v>1.912037037037037E-3</v>
      </c>
      <c r="AM43" s="53">
        <f t="shared" si="64"/>
        <v>35.290556900726386</v>
      </c>
      <c r="AO43" s="51" t="str">
        <f t="shared" si="67"/>
        <v>Paul Smith's</v>
      </c>
      <c r="AP43" s="50">
        <f t="shared" si="65"/>
        <v>1061.6746346357702</v>
      </c>
      <c r="AQ43" s="64">
        <f t="shared" si="66"/>
        <v>6</v>
      </c>
      <c r="AR43" s="62"/>
      <c r="AS43" s="62"/>
    </row>
    <row r="44" spans="1:256" s="103" customFormat="1" ht="12" customHeight="1">
      <c r="A44" s="165" t="s">
        <v>39</v>
      </c>
      <c r="B44" s="27">
        <v>4.1840277777777778E-3</v>
      </c>
      <c r="C44" s="18">
        <f t="shared" si="47"/>
        <v>99.585062240663902</v>
      </c>
      <c r="D44" s="27">
        <v>5.6990740740740743E-3</v>
      </c>
      <c r="E44" s="18">
        <f t="shared" si="48"/>
        <v>82.514216084484147</v>
      </c>
      <c r="F44" s="27">
        <v>5.5486111111111118E-3</v>
      </c>
      <c r="G44" s="18">
        <f t="shared" si="49"/>
        <v>68.898623279098871</v>
      </c>
      <c r="H44" s="39">
        <v>1.8391203703703703E-3</v>
      </c>
      <c r="I44" s="18">
        <f t="shared" si="50"/>
        <v>87.413467589679044</v>
      </c>
      <c r="J44" s="39">
        <v>1.4074074074074076E-3</v>
      </c>
      <c r="K44" s="18">
        <f t="shared" si="51"/>
        <v>100</v>
      </c>
      <c r="L44" s="27">
        <v>9.3518518518518516E-4</v>
      </c>
      <c r="M44" s="18">
        <f t="shared" si="52"/>
        <v>100</v>
      </c>
      <c r="N44" s="39">
        <v>4.7094907407407407E-3</v>
      </c>
      <c r="O44" s="18">
        <f t="shared" si="53"/>
        <v>66.502826247235191</v>
      </c>
      <c r="P44" s="27">
        <v>5.7291666666666667E-4</v>
      </c>
      <c r="Q44" s="18">
        <f t="shared" si="54"/>
        <v>93.131313131313121</v>
      </c>
      <c r="R44" s="39">
        <v>4.1087962962962958E-4</v>
      </c>
      <c r="S44" s="18">
        <f t="shared" si="55"/>
        <v>100</v>
      </c>
      <c r="T44" s="27">
        <v>3.1135416666666668E-3</v>
      </c>
      <c r="U44" s="18">
        <f t="shared" si="56"/>
        <v>81.736738411211491</v>
      </c>
      <c r="V44" s="27">
        <v>3.7835648148148147E-3</v>
      </c>
      <c r="W44" s="18">
        <f t="shared" si="57"/>
        <v>100</v>
      </c>
      <c r="X44" s="29">
        <v>8</v>
      </c>
      <c r="Y44" s="18">
        <f t="shared" si="58"/>
        <v>47.058823529411761</v>
      </c>
      <c r="Z44" s="30">
        <v>6.6724537037037045E-4</v>
      </c>
      <c r="AA44" s="18">
        <f t="shared" si="59"/>
        <v>100</v>
      </c>
      <c r="AB44" s="39">
        <v>3.3564814814814812E-4</v>
      </c>
      <c r="AC44" s="18">
        <f t="shared" si="60"/>
        <v>100</v>
      </c>
      <c r="AD44" s="40">
        <f>Birling!F34</f>
        <v>6.7</v>
      </c>
      <c r="AE44" s="18">
        <f>Birling!G34</f>
        <v>100</v>
      </c>
      <c r="AF44" s="39">
        <v>2.3206018518518519E-3</v>
      </c>
      <c r="AG44" s="18">
        <f t="shared" si="61"/>
        <v>35.311720698254362</v>
      </c>
      <c r="AH44" s="29">
        <v>13</v>
      </c>
      <c r="AI44" s="18">
        <f t="shared" si="62"/>
        <v>100</v>
      </c>
      <c r="AJ44" s="39">
        <v>6.6782407407407404E-4</v>
      </c>
      <c r="AK44" s="18">
        <f t="shared" si="63"/>
        <v>92.720970537261707</v>
      </c>
      <c r="AL44" s="27">
        <v>6.7476851851851845E-4</v>
      </c>
      <c r="AM44" s="18">
        <f t="shared" si="64"/>
        <v>100</v>
      </c>
      <c r="AN44" s="16"/>
      <c r="AO44" s="101" t="str">
        <f t="shared" si="67"/>
        <v>SUNY ESF</v>
      </c>
      <c r="AP44" s="20">
        <f t="shared" si="65"/>
        <v>1654.8737617486136</v>
      </c>
      <c r="AQ44" s="21">
        <f t="shared" si="66"/>
        <v>1</v>
      </c>
      <c r="AR44" s="100"/>
      <c r="AS44" s="100"/>
    </row>
    <row r="45" spans="1:256" ht="12" customHeight="1">
      <c r="A45" s="163" t="s">
        <v>68</v>
      </c>
      <c r="B45" s="52">
        <v>7.1528935185185176E-3</v>
      </c>
      <c r="C45" s="53">
        <f t="shared" si="47"/>
        <v>58.251484603809011</v>
      </c>
      <c r="D45" s="52">
        <v>6.5543981481481469E-3</v>
      </c>
      <c r="E45" s="53">
        <f t="shared" si="48"/>
        <v>71.74642415680735</v>
      </c>
      <c r="F45" s="52">
        <v>5.5509259259259253E-3</v>
      </c>
      <c r="G45" s="53">
        <f t="shared" si="49"/>
        <v>68.869891576313606</v>
      </c>
      <c r="H45" s="54">
        <v>2.1990740740740742E-3</v>
      </c>
      <c r="I45" s="53">
        <f t="shared" si="50"/>
        <v>73.105263157894726</v>
      </c>
      <c r="J45" s="54">
        <v>6.1249999999999994E-3</v>
      </c>
      <c r="K45" s="53">
        <f t="shared" si="51"/>
        <v>22.978080120937268</v>
      </c>
      <c r="L45" s="52">
        <v>2.7407407407407411E-3</v>
      </c>
      <c r="M45" s="53">
        <f t="shared" si="52"/>
        <v>34.121621621621614</v>
      </c>
      <c r="N45" s="54">
        <v>4.7372685185185183E-3</v>
      </c>
      <c r="O45" s="53">
        <f t="shared" si="53"/>
        <v>66.11287564133886</v>
      </c>
      <c r="P45" s="52">
        <v>9.0856481481481485E-4</v>
      </c>
      <c r="Q45" s="53">
        <f t="shared" si="54"/>
        <v>58.726114649681513</v>
      </c>
      <c r="R45" s="54">
        <v>4.9189814814814821E-4</v>
      </c>
      <c r="S45" s="53">
        <f t="shared" si="55"/>
        <v>83.52941176470587</v>
      </c>
      <c r="T45" s="52">
        <v>4.4756944444444445E-3</v>
      </c>
      <c r="U45" s="53">
        <f t="shared" si="56"/>
        <v>56.860615464184129</v>
      </c>
      <c r="V45" s="52">
        <v>4.8402777777777775E-3</v>
      </c>
      <c r="W45" s="53">
        <f t="shared" si="57"/>
        <v>78.168340506934484</v>
      </c>
      <c r="X45" s="55">
        <v>1</v>
      </c>
      <c r="Y45" s="53">
        <f t="shared" si="58"/>
        <v>5.8823529411764701</v>
      </c>
      <c r="Z45" s="58">
        <v>1.0069444444444444E-3</v>
      </c>
      <c r="AA45" s="53">
        <f t="shared" si="59"/>
        <v>66.264367816091962</v>
      </c>
      <c r="AB45" s="54">
        <v>5.5439814814814815E-4</v>
      </c>
      <c r="AC45" s="53">
        <f t="shared" si="60"/>
        <v>60.542797494780785</v>
      </c>
      <c r="AD45" s="56">
        <f>Birling!F35</f>
        <v>3.8</v>
      </c>
      <c r="AE45" s="53">
        <f>Birling!G35</f>
        <v>80</v>
      </c>
      <c r="AF45" s="54">
        <v>2.7581018518518519E-3</v>
      </c>
      <c r="AG45" s="53">
        <f t="shared" si="61"/>
        <v>29.710449013848088</v>
      </c>
      <c r="AH45" s="55">
        <v>0</v>
      </c>
      <c r="AI45" s="53">
        <f t="shared" si="62"/>
        <v>0</v>
      </c>
      <c r="AJ45" s="54">
        <v>2.3692129629629632E-3</v>
      </c>
      <c r="AK45" s="53">
        <f t="shared" si="63"/>
        <v>26.135808500244263</v>
      </c>
      <c r="AL45" s="52">
        <v>1.1724537037037035E-3</v>
      </c>
      <c r="AM45" s="53">
        <f t="shared" si="64"/>
        <v>57.551826258637703</v>
      </c>
      <c r="AO45" s="51" t="str">
        <f t="shared" si="67"/>
        <v>U Conn</v>
      </c>
      <c r="AP45" s="50">
        <f t="shared" si="65"/>
        <v>998.55772528900764</v>
      </c>
      <c r="AQ45" s="64">
        <f t="shared" si="66"/>
        <v>9</v>
      </c>
      <c r="AR45" s="62"/>
      <c r="AS45" s="62"/>
    </row>
    <row r="46" spans="1:256" s="103" customFormat="1" ht="12" customHeight="1">
      <c r="A46" s="165" t="s">
        <v>67</v>
      </c>
      <c r="B46" s="27">
        <v>9.7673611111111103E-3</v>
      </c>
      <c r="C46" s="18">
        <f t="shared" ref="C46:C48" si="68">IF(B46="DNF","DNF",IF(B46&gt;0,B$55/B46*100,""))</f>
        <v>42.659082829719161</v>
      </c>
      <c r="D46" s="27">
        <v>7.6701388888888887E-3</v>
      </c>
      <c r="E46" s="18">
        <f t="shared" ref="E46:E48" si="69">IF(D46="DNF","DNF",IF(D46&gt;0,D$55/D46*100,""))</f>
        <v>61.309793269956238</v>
      </c>
      <c r="F46" s="27">
        <v>6.0567129629629625E-3</v>
      </c>
      <c r="G46" s="18">
        <f t="shared" ref="G46:G48" si="70">IF(F46="DNF","DNF",IF(F46&gt;0,F$55/F46*100,""))</f>
        <v>63.118669978979561</v>
      </c>
      <c r="H46" s="39">
        <v>2.3530092592592591E-3</v>
      </c>
      <c r="I46" s="18">
        <f t="shared" ref="I46:I48" si="71">IF(H46="DNF","DNF",IF(H46&gt;0,H$55/H46*100,""))</f>
        <v>68.322675848499742</v>
      </c>
      <c r="J46" s="39">
        <v>1.8078703703703705E-3</v>
      </c>
      <c r="K46" s="18">
        <f t="shared" ref="K46:K48" si="72">IF(J46="DNF","DNF",IF(J46&gt;0,J$55/J46*100,""))</f>
        <v>77.848911651728557</v>
      </c>
      <c r="L46" s="27">
        <v>1.4270833333333334E-3</v>
      </c>
      <c r="M46" s="18">
        <f t="shared" si="52"/>
        <v>65.531224655312243</v>
      </c>
      <c r="N46" s="39">
        <v>7.3032407407407412E-3</v>
      </c>
      <c r="O46" s="18">
        <f t="shared" ref="O46:O48" si="73">IF(N46="DNF","DNF",IF(N46&gt;0,N$55/N46*100,""))</f>
        <v>42.884310618066557</v>
      </c>
      <c r="P46" s="27">
        <v>5.7870370370370378E-4</v>
      </c>
      <c r="Q46" s="18">
        <f t="shared" si="54"/>
        <v>92.199999999999974</v>
      </c>
      <c r="R46" s="39">
        <v>9.5312499999999998E-4</v>
      </c>
      <c r="S46" s="18">
        <f t="shared" si="55"/>
        <v>43.108682452944748</v>
      </c>
      <c r="T46" s="27">
        <v>3.8206018518518524E-3</v>
      </c>
      <c r="U46" s="18">
        <f t="shared" si="56"/>
        <v>66.610118146016347</v>
      </c>
      <c r="V46" s="27">
        <v>6.8402777777777776E-3</v>
      </c>
      <c r="W46" s="18">
        <f t="shared" si="57"/>
        <v>55.313028764805416</v>
      </c>
      <c r="X46" s="29">
        <v>0</v>
      </c>
      <c r="Y46" s="18">
        <f t="shared" ref="Y46:Y48" si="74">IF(X46="DNF","DNF",IF(X46&lt;&gt;"",X46/X$55*100,""))</f>
        <v>0</v>
      </c>
      <c r="Z46" s="30">
        <v>1.9710648148148148E-3</v>
      </c>
      <c r="AA46" s="18">
        <f t="shared" si="59"/>
        <v>33.852025836758664</v>
      </c>
      <c r="AB46" s="39">
        <v>7.395833333333333E-4</v>
      </c>
      <c r="AC46" s="18">
        <f t="shared" ref="AC46:AC48" si="75">IF(AB46="DNF","DNF",IF(AB46&gt;0,AB$55/AB46*100,""))</f>
        <v>45.383411580594682</v>
      </c>
      <c r="AD46" s="40">
        <f>Birling!F36</f>
        <v>2.2000000000000002</v>
      </c>
      <c r="AE46" s="18">
        <f>Birling!G36</f>
        <v>46.315789473684212</v>
      </c>
      <c r="AF46" s="39">
        <v>1.8275462962962965E-3</v>
      </c>
      <c r="AG46" s="18">
        <f t="shared" ref="AG46:AG48" si="76">IF(AF46="DNF","DNF",IF(AF46&gt;0,AF$55/AF46*100,""))</f>
        <v>44.838505383153887</v>
      </c>
      <c r="AH46" s="29">
        <v>9</v>
      </c>
      <c r="AI46" s="18">
        <f t="shared" si="62"/>
        <v>69.230769230769226</v>
      </c>
      <c r="AJ46" s="39">
        <v>1.8379629629629629E-3</v>
      </c>
      <c r="AK46" s="18">
        <f t="shared" ref="AK46:AK48" si="77">IF(AJ46="DNF","DNF",IF(AJ46&gt;0,AJ$55/AJ46*100,""))</f>
        <v>33.690176322418139</v>
      </c>
      <c r="AL46" s="27">
        <v>2.4618055555555556E-3</v>
      </c>
      <c r="AM46" s="18">
        <f t="shared" ref="AM46:AM48" si="78">IF(AL46="DNF","DNF",IF(AL46&gt;0,AL$55/AL46*100,""))</f>
        <v>27.409496944052652</v>
      </c>
      <c r="AN46" s="16"/>
      <c r="AO46" s="101" t="str">
        <f t="shared" si="67"/>
        <v>U Maine</v>
      </c>
      <c r="AP46" s="20">
        <f t="shared" si="65"/>
        <v>979.62667298745998</v>
      </c>
      <c r="AQ46" s="21">
        <f t="shared" si="66"/>
        <v>10</v>
      </c>
      <c r="AR46" s="100"/>
      <c r="AS46" s="100"/>
    </row>
    <row r="47" spans="1:256" ht="12" customHeight="1">
      <c r="A47" s="163" t="s">
        <v>40</v>
      </c>
      <c r="B47" s="52">
        <v>8.9236111111111113E-3</v>
      </c>
      <c r="C47" s="53">
        <f t="shared" si="68"/>
        <v>46.692607003891048</v>
      </c>
      <c r="D47" s="52">
        <v>5.611111111111111E-3</v>
      </c>
      <c r="E47" s="53">
        <f t="shared" si="69"/>
        <v>83.807755775577547</v>
      </c>
      <c r="F47" s="52">
        <v>7.106481481481481E-3</v>
      </c>
      <c r="G47" s="53">
        <f t="shared" si="70"/>
        <v>53.794788273615637</v>
      </c>
      <c r="H47" s="54">
        <v>2.3813657407407408E-3</v>
      </c>
      <c r="I47" s="53">
        <f t="shared" si="71"/>
        <v>67.509113001215056</v>
      </c>
      <c r="J47" s="54">
        <v>4.2407407407407402E-3</v>
      </c>
      <c r="K47" s="53">
        <f t="shared" si="72"/>
        <v>33.1877729257642</v>
      </c>
      <c r="L47" s="52">
        <v>2.5439814814814813E-3</v>
      </c>
      <c r="M47" s="53">
        <f t="shared" si="52"/>
        <v>36.760691537761602</v>
      </c>
      <c r="N47" s="54">
        <v>1.0052083333333333E-2</v>
      </c>
      <c r="O47" s="53">
        <f t="shared" si="73"/>
        <v>31.157167530224523</v>
      </c>
      <c r="P47" s="52">
        <v>7.2152777777777764E-4</v>
      </c>
      <c r="Q47" s="53">
        <f t="shared" si="54"/>
        <v>73.949310234199544</v>
      </c>
      <c r="R47" s="54">
        <v>9.9189814814814822E-4</v>
      </c>
      <c r="S47" s="53">
        <f t="shared" si="55"/>
        <v>41.423570595099171</v>
      </c>
      <c r="T47" s="52">
        <v>4.9160879629629632E-3</v>
      </c>
      <c r="U47" s="53">
        <f t="shared" si="56"/>
        <v>51.766921718658033</v>
      </c>
      <c r="V47" s="52">
        <v>4.8217592592592591E-3</v>
      </c>
      <c r="W47" s="53">
        <f t="shared" si="57"/>
        <v>78.468554968795004</v>
      </c>
      <c r="X47" s="55">
        <v>7</v>
      </c>
      <c r="Y47" s="53">
        <f t="shared" si="74"/>
        <v>41.17647058823529</v>
      </c>
      <c r="Z47" s="58">
        <v>9.8495370370370382E-4</v>
      </c>
      <c r="AA47" s="53">
        <f t="shared" si="59"/>
        <v>67.743830787309051</v>
      </c>
      <c r="AB47" s="54">
        <v>3.9236111111111107E-4</v>
      </c>
      <c r="AC47" s="53">
        <f t="shared" si="75"/>
        <v>85.545722713864308</v>
      </c>
      <c r="AD47" s="56">
        <f>Birling!F37</f>
        <v>3.8</v>
      </c>
      <c r="AE47" s="53">
        <f>Birling!G37</f>
        <v>85</v>
      </c>
      <c r="AF47" s="54">
        <v>2.4131944444444444E-3</v>
      </c>
      <c r="AG47" s="53">
        <f t="shared" si="76"/>
        <v>33.956834532374096</v>
      </c>
      <c r="AH47" s="55">
        <v>9</v>
      </c>
      <c r="AI47" s="53">
        <f t="shared" si="62"/>
        <v>69.230769230769226</v>
      </c>
      <c r="AJ47" s="54">
        <v>8.0925925925925939E-3</v>
      </c>
      <c r="AK47" s="53">
        <f t="shared" si="77"/>
        <v>7.6516018306636155</v>
      </c>
      <c r="AL47" s="52">
        <v>1.9594907407407408E-3</v>
      </c>
      <c r="AM47" s="53">
        <f t="shared" si="78"/>
        <v>34.435912581216769</v>
      </c>
      <c r="AN47" s="61"/>
      <c r="AO47" s="51" t="str">
        <f t="shared" si="67"/>
        <v>UNH</v>
      </c>
      <c r="AP47" s="50">
        <f t="shared" si="65"/>
        <v>1023.2593958292338</v>
      </c>
      <c r="AQ47" s="64">
        <f>RANK(AP47,$AP$39:$AP$50,0)</f>
        <v>7</v>
      </c>
      <c r="AR47" s="62"/>
      <c r="AS47" s="62"/>
    </row>
    <row r="48" spans="1:256" s="103" customFormat="1" ht="12" customHeight="1">
      <c r="A48" s="165" t="s">
        <v>41</v>
      </c>
      <c r="B48" s="27">
        <v>8.4745370370370374E-3</v>
      </c>
      <c r="C48" s="18">
        <f t="shared" si="68"/>
        <v>49.166894291177272</v>
      </c>
      <c r="D48" s="27">
        <v>5.3842592592592596E-3</v>
      </c>
      <c r="E48" s="18">
        <f t="shared" si="69"/>
        <v>87.338779019776425</v>
      </c>
      <c r="F48" s="27">
        <v>5.2245370370370371E-3</v>
      </c>
      <c r="G48" s="18">
        <f t="shared" si="70"/>
        <v>73.172352680549409</v>
      </c>
      <c r="H48" s="39">
        <v>1.9097222222222222E-3</v>
      </c>
      <c r="I48" s="18">
        <f t="shared" si="71"/>
        <v>84.181818181818187</v>
      </c>
      <c r="J48" s="39">
        <v>2.40625E-3</v>
      </c>
      <c r="K48" s="18">
        <f t="shared" si="72"/>
        <v>58.489658489658488</v>
      </c>
      <c r="L48" s="27">
        <v>1.7002314814814814E-3</v>
      </c>
      <c r="M48" s="18">
        <f t="shared" si="52"/>
        <v>55.003403675970056</v>
      </c>
      <c r="N48" s="39">
        <v>6.1597222222222218E-3</v>
      </c>
      <c r="O48" s="18">
        <f t="shared" si="73"/>
        <v>50.845546786922213</v>
      </c>
      <c r="P48" s="27">
        <v>5.3356481481481473E-4</v>
      </c>
      <c r="Q48" s="18">
        <f t="shared" si="54"/>
        <v>100</v>
      </c>
      <c r="R48" s="39">
        <v>9.0972222222222225E-4</v>
      </c>
      <c r="S48" s="18">
        <f t="shared" si="55"/>
        <v>45.165394402035616</v>
      </c>
      <c r="T48" s="27">
        <v>3.4641203703703704E-3</v>
      </c>
      <c r="U48" s="18">
        <f t="shared" si="56"/>
        <v>73.464751085867036</v>
      </c>
      <c r="V48" s="27">
        <v>4.952546296296296E-3</v>
      </c>
      <c r="W48" s="18">
        <f t="shared" si="57"/>
        <v>76.39635428838514</v>
      </c>
      <c r="X48" s="29">
        <v>8</v>
      </c>
      <c r="Y48" s="18">
        <f t="shared" si="74"/>
        <v>47.058823529411761</v>
      </c>
      <c r="Z48" s="30">
        <v>9.3634259259259267E-4</v>
      </c>
      <c r="AA48" s="18">
        <f t="shared" si="59"/>
        <v>71.260815822002471</v>
      </c>
      <c r="AB48" s="39">
        <v>3.8657407407407407E-4</v>
      </c>
      <c r="AC48" s="18">
        <f t="shared" si="75"/>
        <v>86.82634730538922</v>
      </c>
      <c r="AD48" s="40">
        <f>Birling!F38</f>
        <v>2.2000000000000002</v>
      </c>
      <c r="AE48" s="18">
        <f>Birling!G38</f>
        <v>46.315789473684212</v>
      </c>
      <c r="AF48" s="39">
        <v>1.4351851851851854E-3</v>
      </c>
      <c r="AG48" s="18">
        <f t="shared" si="76"/>
        <v>57.09677419354837</v>
      </c>
      <c r="AH48" s="29">
        <v>9</v>
      </c>
      <c r="AI48" s="18">
        <f t="shared" si="62"/>
        <v>69.230769230769226</v>
      </c>
      <c r="AJ48" s="39">
        <v>7.9976851851851856E-4</v>
      </c>
      <c r="AK48" s="18">
        <f t="shared" si="77"/>
        <v>77.424023154848058</v>
      </c>
      <c r="AL48" s="27">
        <v>8.2754629629629628E-4</v>
      </c>
      <c r="AM48" s="18">
        <f t="shared" si="78"/>
        <v>81.538461538461533</v>
      </c>
      <c r="AN48" s="16"/>
      <c r="AO48" s="101" t="str">
        <f t="shared" si="67"/>
        <v>Unity</v>
      </c>
      <c r="AP48" s="20">
        <f t="shared" si="65"/>
        <v>1289.9767571502746</v>
      </c>
      <c r="AQ48" s="21">
        <f t="shared" si="66"/>
        <v>4</v>
      </c>
      <c r="AR48" s="100"/>
      <c r="AS48" s="100"/>
    </row>
    <row r="49" spans="1:45" ht="12" customHeight="1">
      <c r="A49" s="169"/>
      <c r="B49" s="52"/>
      <c r="C49" s="53"/>
      <c r="D49" s="52"/>
      <c r="E49" s="53"/>
      <c r="F49" s="52"/>
      <c r="G49" s="53"/>
      <c r="H49" s="54"/>
      <c r="I49" s="53"/>
      <c r="J49" s="60"/>
      <c r="K49" s="53"/>
      <c r="L49" s="52"/>
      <c r="M49" s="53"/>
      <c r="N49" s="54"/>
      <c r="O49" s="53"/>
      <c r="P49" s="52"/>
      <c r="Q49" s="53"/>
      <c r="R49" s="54"/>
      <c r="S49" s="53"/>
      <c r="T49" s="52"/>
      <c r="U49" s="53"/>
      <c r="V49" s="52"/>
      <c r="W49" s="53"/>
      <c r="X49" s="55"/>
      <c r="Y49" s="53"/>
      <c r="Z49" s="58"/>
      <c r="AA49" s="53"/>
      <c r="AB49" s="54"/>
      <c r="AC49" s="53"/>
      <c r="AD49" s="56"/>
      <c r="AE49" s="53"/>
      <c r="AF49" s="54"/>
      <c r="AG49" s="53"/>
      <c r="AH49" s="55"/>
      <c r="AI49" s="53"/>
      <c r="AJ49" s="54"/>
      <c r="AK49" s="53"/>
      <c r="AL49" s="52"/>
      <c r="AM49" s="53"/>
      <c r="AN49" s="61"/>
      <c r="AO49" s="51"/>
      <c r="AP49" s="50"/>
      <c r="AQ49" s="64"/>
      <c r="AR49" s="62"/>
      <c r="AS49" s="62"/>
    </row>
    <row r="50" spans="1:45" s="103" customFormat="1" ht="12" customHeight="1">
      <c r="A50" s="133"/>
      <c r="B50" s="27"/>
      <c r="C50" s="18"/>
      <c r="D50" s="27"/>
      <c r="E50" s="18"/>
      <c r="F50" s="27"/>
      <c r="G50" s="18"/>
      <c r="H50" s="39"/>
      <c r="I50" s="18"/>
      <c r="J50" s="102"/>
      <c r="K50" s="18"/>
      <c r="L50" s="27"/>
      <c r="M50" s="18"/>
      <c r="N50" s="39"/>
      <c r="O50" s="18"/>
      <c r="P50" s="27"/>
      <c r="Q50" s="18"/>
      <c r="R50" s="39"/>
      <c r="S50" s="18"/>
      <c r="T50" s="27"/>
      <c r="U50" s="18"/>
      <c r="V50" s="27"/>
      <c r="W50" s="18"/>
      <c r="X50" s="29"/>
      <c r="Y50" s="18"/>
      <c r="Z50" s="30"/>
      <c r="AA50" s="18"/>
      <c r="AB50" s="39"/>
      <c r="AC50" s="18"/>
      <c r="AD50" s="40"/>
      <c r="AE50" s="18"/>
      <c r="AF50" s="39"/>
      <c r="AG50" s="18"/>
      <c r="AH50" s="29"/>
      <c r="AI50" s="18"/>
      <c r="AJ50" s="39"/>
      <c r="AK50" s="18"/>
      <c r="AL50" s="27"/>
      <c r="AM50" s="18"/>
      <c r="AN50" s="16"/>
      <c r="AO50" s="101"/>
      <c r="AP50" s="20"/>
      <c r="AQ50" s="21"/>
      <c r="AR50" s="100"/>
      <c r="AS50" s="100"/>
    </row>
    <row r="51" spans="1:45" ht="12" customHeight="1">
      <c r="A51" s="83"/>
      <c r="B51" s="65"/>
      <c r="C51" s="82"/>
      <c r="D51" s="65"/>
      <c r="E51" s="82"/>
      <c r="F51" s="65"/>
      <c r="G51" s="82"/>
      <c r="H51" s="65"/>
      <c r="I51" s="82"/>
      <c r="J51" s="65"/>
      <c r="K51" s="82"/>
      <c r="L51" s="86"/>
      <c r="M51" s="82"/>
      <c r="N51" s="65"/>
      <c r="O51" s="82"/>
      <c r="P51" s="68"/>
      <c r="Q51" s="82"/>
      <c r="R51" s="68"/>
      <c r="S51" s="82"/>
      <c r="T51" s="68"/>
      <c r="U51" s="82"/>
      <c r="V51" s="87"/>
      <c r="W51" s="82"/>
      <c r="X51" s="65"/>
      <c r="Y51" s="82"/>
      <c r="Z51" s="70"/>
      <c r="AA51" s="82"/>
      <c r="AB51" s="68"/>
      <c r="AC51" s="82"/>
      <c r="AD51" s="84"/>
      <c r="AE51" s="82"/>
      <c r="AF51" s="65"/>
      <c r="AG51" s="82"/>
      <c r="AH51" s="85"/>
      <c r="AI51" s="82"/>
      <c r="AJ51" s="68"/>
      <c r="AK51" s="82"/>
      <c r="AL51" s="68"/>
      <c r="AM51" s="82"/>
      <c r="AO51" s="88"/>
      <c r="AP51" s="89"/>
      <c r="AQ51" s="90"/>
      <c r="AR51" s="62"/>
      <c r="AS51" s="62"/>
    </row>
    <row r="52" spans="1:45" s="103" customFormat="1" ht="12" customHeight="1">
      <c r="A52" s="134" t="s">
        <v>65</v>
      </c>
      <c r="B52" s="135"/>
      <c r="C52" s="136"/>
      <c r="D52" s="135"/>
      <c r="E52" s="136"/>
      <c r="F52" s="135"/>
      <c r="G52" s="136"/>
      <c r="H52" s="137"/>
      <c r="I52" s="136"/>
      <c r="J52" s="138"/>
      <c r="K52" s="136"/>
      <c r="L52" s="143"/>
      <c r="M52" s="136"/>
      <c r="N52" s="137"/>
      <c r="O52" s="136"/>
      <c r="P52" s="135"/>
      <c r="Q52" s="136"/>
      <c r="R52" s="137"/>
      <c r="S52" s="136"/>
      <c r="T52" s="135"/>
      <c r="U52" s="136"/>
      <c r="V52" s="135"/>
      <c r="W52" s="136"/>
      <c r="X52" s="139"/>
      <c r="Y52" s="136"/>
      <c r="Z52" s="142"/>
      <c r="AA52" s="136"/>
      <c r="AB52" s="137"/>
      <c r="AC52" s="136"/>
      <c r="AD52" s="141"/>
      <c r="AE52" s="136"/>
      <c r="AF52" s="137"/>
      <c r="AG52" s="136"/>
      <c r="AH52" s="139"/>
      <c r="AI52" s="136"/>
      <c r="AJ52" s="140"/>
      <c r="AK52" s="136"/>
      <c r="AL52" s="135"/>
      <c r="AM52" s="136"/>
      <c r="AO52" s="23"/>
      <c r="AP52" s="24"/>
      <c r="AQ52" s="25"/>
      <c r="AR52" s="100"/>
      <c r="AS52" s="100"/>
    </row>
    <row r="53" spans="1:45" ht="12" customHeight="1">
      <c r="A53" s="83"/>
      <c r="B53" s="66"/>
      <c r="C53" s="67"/>
      <c r="D53" s="66"/>
      <c r="E53" s="67"/>
      <c r="F53" s="66"/>
      <c r="G53" s="67"/>
      <c r="H53" s="95"/>
      <c r="I53" s="67"/>
      <c r="J53" s="96"/>
      <c r="K53" s="67"/>
      <c r="L53" s="68"/>
      <c r="M53" s="67"/>
      <c r="N53" s="95"/>
      <c r="O53" s="67"/>
      <c r="P53" s="66"/>
      <c r="Q53" s="67"/>
      <c r="R53" s="95"/>
      <c r="S53" s="67"/>
      <c r="T53" s="66"/>
      <c r="U53" s="67"/>
      <c r="V53" s="66"/>
      <c r="W53" s="67"/>
      <c r="X53" s="69"/>
      <c r="Y53" s="67"/>
      <c r="Z53" s="71"/>
      <c r="AA53" s="67"/>
      <c r="AB53" s="95"/>
      <c r="AC53" s="67"/>
      <c r="AD53" s="97"/>
      <c r="AE53" s="67"/>
      <c r="AF53" s="95"/>
      <c r="AG53" s="67"/>
      <c r="AH53" s="69"/>
      <c r="AI53" s="67"/>
      <c r="AJ53" s="95"/>
      <c r="AK53" s="67"/>
      <c r="AL53" s="66"/>
      <c r="AM53" s="67"/>
      <c r="AN53" s="61"/>
      <c r="AO53" s="98"/>
      <c r="AP53" s="50"/>
      <c r="AQ53" s="64"/>
      <c r="AR53" s="62"/>
      <c r="AS53" s="62"/>
    </row>
    <row r="54" spans="1:45" s="103" customFormat="1" ht="13" thickBot="1">
      <c r="A54" s="133"/>
      <c r="B54" s="144"/>
      <c r="C54" s="18"/>
      <c r="D54" s="27"/>
      <c r="E54" s="18"/>
      <c r="F54" s="27"/>
      <c r="G54" s="18"/>
      <c r="H54" s="27"/>
      <c r="I54" s="18"/>
      <c r="J54" s="27"/>
      <c r="K54" s="18"/>
      <c r="L54" s="27"/>
      <c r="M54" s="18"/>
      <c r="N54" s="28"/>
      <c r="O54" s="18"/>
      <c r="P54" s="27"/>
      <c r="Q54" s="18"/>
      <c r="R54" s="27"/>
      <c r="S54" s="18"/>
      <c r="T54" s="27"/>
      <c r="U54" s="18"/>
      <c r="V54" s="27"/>
      <c r="W54" s="18"/>
      <c r="X54" s="29"/>
      <c r="Y54" s="18"/>
      <c r="Z54" s="27"/>
      <c r="AA54" s="18"/>
      <c r="AB54" s="27"/>
      <c r="AC54" s="18"/>
      <c r="AD54" s="40"/>
      <c r="AE54" s="18"/>
      <c r="AF54" s="27"/>
      <c r="AG54" s="18"/>
      <c r="AH54" s="29"/>
      <c r="AI54" s="18"/>
      <c r="AJ54" s="27"/>
      <c r="AK54" s="18"/>
      <c r="AL54" s="27"/>
      <c r="AM54" s="18"/>
      <c r="AN54" s="16"/>
      <c r="AO54" s="110"/>
      <c r="AP54" s="145"/>
      <c r="AQ54" s="146"/>
      <c r="AR54" s="149"/>
      <c r="AS54" s="149"/>
    </row>
    <row r="55" spans="1:45" ht="12" customHeight="1" thickTop="1">
      <c r="A55" s="77" t="s">
        <v>30</v>
      </c>
      <c r="B55" s="78">
        <f>MIN(B39:B50)</f>
        <v>4.1666666666666666E-3</v>
      </c>
      <c r="C55" s="79"/>
      <c r="D55" s="78">
        <f>MIN(D39:D50)</f>
        <v>4.7025462962962958E-3</v>
      </c>
      <c r="E55" s="80"/>
      <c r="F55" s="78">
        <f>MIN(F39:F50)</f>
        <v>3.8229166666666667E-3</v>
      </c>
      <c r="G55" s="80"/>
      <c r="H55" s="78">
        <f>MIN(H39:H50)</f>
        <v>1.6076388888888887E-3</v>
      </c>
      <c r="I55" s="80"/>
      <c r="J55" s="78">
        <f>MIN(J39:J50)</f>
        <v>1.4074074074074076E-3</v>
      </c>
      <c r="K55" s="80"/>
      <c r="L55" s="78">
        <f>MIN(L39:L50)</f>
        <v>9.3518518518518516E-4</v>
      </c>
      <c r="M55" s="80"/>
      <c r="N55" s="78">
        <f>MIN(N39:N50)</f>
        <v>3.1319444444444441E-3</v>
      </c>
      <c r="O55" s="80"/>
      <c r="P55" s="78">
        <f>MIN(P39:P50)</f>
        <v>5.3356481481481473E-4</v>
      </c>
      <c r="Q55" s="80"/>
      <c r="R55" s="78">
        <f>MIN(R39:R50)</f>
        <v>4.1087962962962958E-4</v>
      </c>
      <c r="S55" s="80"/>
      <c r="T55" s="78">
        <f>MIN(T39:T50)</f>
        <v>2.5449074074074076E-3</v>
      </c>
      <c r="U55" s="80"/>
      <c r="V55" s="78">
        <f>MIN(V39:V50)</f>
        <v>3.7835648148148147E-3</v>
      </c>
      <c r="W55" s="80"/>
      <c r="X55" s="81">
        <f>MAX(X39:X50)</f>
        <v>17</v>
      </c>
      <c r="Y55" s="79"/>
      <c r="Z55" s="78">
        <f>MIN(Z39:Z50)</f>
        <v>6.6724537037037045E-4</v>
      </c>
      <c r="AA55" s="80"/>
      <c r="AB55" s="78">
        <f>MIN(AB39:AB50)</f>
        <v>3.3564814814814812E-4</v>
      </c>
      <c r="AC55" s="80"/>
      <c r="AD55" s="156">
        <f>MAX(AE39:AE48)</f>
        <v>100</v>
      </c>
      <c r="AE55" s="80"/>
      <c r="AF55" s="78">
        <f>MIN(AF39:AF50)</f>
        <v>8.1944444444444437E-4</v>
      </c>
      <c r="AG55" s="80"/>
      <c r="AH55" s="81">
        <f>MAX(AH39:AH50)</f>
        <v>13</v>
      </c>
      <c r="AI55" s="79"/>
      <c r="AJ55" s="78">
        <f>MIN(AJ39:AJ50)</f>
        <v>6.1921296296296301E-4</v>
      </c>
      <c r="AK55" s="80"/>
      <c r="AL55" s="78">
        <f>MIN(AL39:AL50)</f>
        <v>6.7476851851851845E-4</v>
      </c>
      <c r="AM55" s="80"/>
      <c r="AP55" s="46"/>
      <c r="AQ55" s="46"/>
      <c r="AR55" s="62"/>
      <c r="AS55" s="62"/>
    </row>
    <row r="56" spans="1:45" s="103" customFormat="1" ht="12" customHeight="1">
      <c r="A56" s="148" t="s">
        <v>24</v>
      </c>
      <c r="B56" s="114" t="str">
        <f>INDEX($A$39:$A$50, MATCH(B57,B39:B50,0))</f>
        <v>FLCC</v>
      </c>
      <c r="C56" s="116"/>
      <c r="D56" s="114" t="str">
        <f>INDEX($A$39:$A$50, MATCH(D57,D39:D50,0))</f>
        <v>Dartmouth</v>
      </c>
      <c r="E56" s="116"/>
      <c r="F56" s="114" t="str">
        <f>INDEX($A$39:$A$50, MATCH(F57,F39:F50,0))</f>
        <v>FLCC</v>
      </c>
      <c r="G56" s="116"/>
      <c r="H56" s="114" t="str">
        <f>INDEX($A$39:$A$50, MATCH(H57,H39:H50,0))</f>
        <v>Colby</v>
      </c>
      <c r="I56" s="116"/>
      <c r="J56" s="114" t="str">
        <f>INDEX($A$39:$A$50, MATCH(J57,J39:J50,0))</f>
        <v>SUNY ESF</v>
      </c>
      <c r="K56" s="116"/>
      <c r="L56" s="114" t="str">
        <f>INDEX($A$39:$A$50, MATCH(L57,L39:L50,0))</f>
        <v>SUNY ESF</v>
      </c>
      <c r="M56" s="116"/>
      <c r="N56" s="114" t="str">
        <f>INDEX($A$39:$A$50, MATCH(N57,N39:N50,0))</f>
        <v>Colby</v>
      </c>
      <c r="O56" s="116"/>
      <c r="P56" s="114" t="str">
        <f>INDEX($A$39:$A$50, MATCH(P57,P39:P50,0))</f>
        <v>Unity</v>
      </c>
      <c r="Q56" s="116"/>
      <c r="R56" s="114" t="str">
        <f>INDEX($A$39:$A$50, MATCH(R57,R39:R50,0))</f>
        <v>SUNY ESF</v>
      </c>
      <c r="S56" s="116"/>
      <c r="T56" s="114" t="str">
        <f>INDEX($A$39:$A$50, MATCH(T57,T39:T50,0))</f>
        <v>FLCC</v>
      </c>
      <c r="U56" s="116"/>
      <c r="V56" s="114" t="str">
        <f>INDEX($A$39:$A$50, MATCH(V57,V39:V50,0))</f>
        <v>SUNY ESF</v>
      </c>
      <c r="W56" s="116"/>
      <c r="X56" s="114"/>
      <c r="Y56" s="116"/>
      <c r="Z56" s="114" t="str">
        <f>INDEX($A$39:$A$50, MATCH(Z57,Z39:Z50,0))</f>
        <v>SUNY ESF</v>
      </c>
      <c r="AA56" s="116"/>
      <c r="AB56" s="114" t="str">
        <f>INDEX($A$39:$A$50, MATCH(AB57,AB39:AB50,0))</f>
        <v>SUNY ESF</v>
      </c>
      <c r="AC56" s="116"/>
      <c r="AD56" s="114" t="str">
        <f>INDEX($A$39:$A$50, MATCH(AD57,AE39:AE50,0))</f>
        <v>SUNY ESF</v>
      </c>
      <c r="AE56" s="116"/>
      <c r="AF56" s="114" t="str">
        <f>INDEX($A$39:$A$50, MATCH(AF57,AF39:AF50,0))</f>
        <v>Colby</v>
      </c>
      <c r="AG56" s="116"/>
      <c r="AH56" s="114" t="str">
        <f>INDEX($A$39:$A$50, MATCH(AH57,AH39:AH50,0))</f>
        <v>SUNY ESF</v>
      </c>
      <c r="AI56" s="116"/>
      <c r="AJ56" s="114" t="str">
        <f>INDEX($A$39:$A$50, MATCH(AJ57,AJ39:AJ50,0))</f>
        <v>Colby</v>
      </c>
      <c r="AK56" s="116"/>
      <c r="AL56" s="114" t="str">
        <f>INDEX($A$39:$A$50, MATCH(AL57,AL39:AL50,0))</f>
        <v>SUNY ESF</v>
      </c>
      <c r="AM56" s="116"/>
      <c r="AN56" s="16"/>
      <c r="AO56" s="16"/>
      <c r="AP56" s="16"/>
      <c r="AQ56" s="16"/>
      <c r="AR56" s="100"/>
      <c r="AS56" s="100"/>
    </row>
    <row r="57" spans="1:45" s="103" customFormat="1" ht="12" customHeight="1">
      <c r="A57" s="117" t="s">
        <v>25</v>
      </c>
      <c r="B57" s="118">
        <f>SMALL(B39:B50,1)</f>
        <v>4.1666666666666666E-3</v>
      </c>
      <c r="C57" s="121"/>
      <c r="D57" s="118">
        <f>SMALL(D39:D50,1)</f>
        <v>4.7025462962962958E-3</v>
      </c>
      <c r="E57" s="121"/>
      <c r="F57" s="118">
        <f>SMALL(F39:F50,1)</f>
        <v>3.8229166666666667E-3</v>
      </c>
      <c r="G57" s="121"/>
      <c r="H57" s="118">
        <f>SMALL(H39:H50,1)</f>
        <v>1.6076388888888887E-3</v>
      </c>
      <c r="I57" s="121"/>
      <c r="J57" s="118">
        <f>SMALL(J39:J50,1)</f>
        <v>1.4074074074074076E-3</v>
      </c>
      <c r="K57" s="121"/>
      <c r="L57" s="118">
        <f>SMALL(L39:L50,1)</f>
        <v>9.3518518518518516E-4</v>
      </c>
      <c r="M57" s="121"/>
      <c r="N57" s="118">
        <f>SMALL(N39:N50,1)</f>
        <v>3.1319444444444441E-3</v>
      </c>
      <c r="O57" s="121"/>
      <c r="P57" s="118">
        <f>SMALL(P39:P50,1)</f>
        <v>5.3356481481481473E-4</v>
      </c>
      <c r="Q57" s="121"/>
      <c r="R57" s="118">
        <f>SMALL(R39:R50,1)</f>
        <v>4.1087962962962958E-4</v>
      </c>
      <c r="S57" s="121"/>
      <c r="T57" s="118">
        <f>SMALL(T39:T50,1)</f>
        <v>2.5449074074074076E-3</v>
      </c>
      <c r="U57" s="121"/>
      <c r="V57" s="118">
        <f>SMALL(V39:V50,1)</f>
        <v>3.7835648148148147E-3</v>
      </c>
      <c r="W57" s="121"/>
      <c r="X57" s="120">
        <f>LARGE(X39:X50,1)</f>
        <v>17</v>
      </c>
      <c r="Y57" s="121"/>
      <c r="Z57" s="118">
        <f>SMALL(Z39:Z50,1)</f>
        <v>6.6724537037037045E-4</v>
      </c>
      <c r="AA57" s="121"/>
      <c r="AB57" s="118">
        <f>SMALL(AB39:AB50,1)</f>
        <v>3.3564814814814812E-4</v>
      </c>
      <c r="AC57" s="121"/>
      <c r="AD57" s="122">
        <f>LARGE(AE39:AE45,1)</f>
        <v>100</v>
      </c>
      <c r="AE57" s="121"/>
      <c r="AF57" s="118">
        <f>SMALL(AF39:AF50,1)</f>
        <v>8.1944444444444437E-4</v>
      </c>
      <c r="AG57" s="121"/>
      <c r="AH57" s="120">
        <f>LARGE(AH39:AH50,1)</f>
        <v>13</v>
      </c>
      <c r="AI57" s="121"/>
      <c r="AJ57" s="118">
        <f>SMALL(AJ39:AJ50,1)</f>
        <v>6.1921296296296301E-4</v>
      </c>
      <c r="AK57" s="121"/>
      <c r="AL57" s="118">
        <f>SMALL(AL39:AL50,1)</f>
        <v>6.7476851851851845E-4</v>
      </c>
      <c r="AM57" s="121"/>
      <c r="AN57" s="16"/>
      <c r="AO57" s="16"/>
      <c r="AP57" s="16"/>
      <c r="AQ57" s="16"/>
      <c r="AR57" s="100"/>
      <c r="AS57" s="100"/>
    </row>
    <row r="58" spans="1:45" ht="12" customHeight="1">
      <c r="A58" s="170" t="s">
        <v>26</v>
      </c>
      <c r="B58" s="171" t="str">
        <f>INDEX($A$39:$A$50, MATCH(B59,B39:B50,0))</f>
        <v>SUNY ESF</v>
      </c>
      <c r="C58" s="173"/>
      <c r="D58" s="171" t="str">
        <f>INDEX($A$39:$A$50, MATCH(D59,D39:D50,0))</f>
        <v>Unity</v>
      </c>
      <c r="E58" s="173"/>
      <c r="F58" s="171" t="str">
        <f>INDEX($A$39:$A$50, MATCH(F59,F39:F50,0))</f>
        <v>Colby</v>
      </c>
      <c r="G58" s="173"/>
      <c r="H58" s="171" t="str">
        <f>INDEX($A$39:$A$50, MATCH(H59,H39:H50,0))</f>
        <v>FLCC</v>
      </c>
      <c r="I58" s="173"/>
      <c r="J58" s="171" t="str">
        <f>INDEX($A$39:$A$50, MATCH(J59,J39:J50,0))</f>
        <v>FLCC</v>
      </c>
      <c r="K58" s="173"/>
      <c r="L58" s="171" t="str">
        <f>INDEX($A$39:$A$50, MATCH(L59,L39:L50,0))</f>
        <v>Cobleskill</v>
      </c>
      <c r="M58" s="173"/>
      <c r="N58" s="171" t="str">
        <f>INDEX($A$39:$A$50, MATCH(N59,N39:N50,0))</f>
        <v>FLCC</v>
      </c>
      <c r="O58" s="173"/>
      <c r="P58" s="171" t="str">
        <f>INDEX($A$39:$A$50, MATCH(P59,P39:P50,0))</f>
        <v>Colby</v>
      </c>
      <c r="Q58" s="173"/>
      <c r="R58" s="171" t="str">
        <f>INDEX($A$39:$A$50, MATCH(R59,R39:R50,0))</f>
        <v>FLCC</v>
      </c>
      <c r="S58" s="173"/>
      <c r="T58" s="171" t="str">
        <f>INDEX($A$39:$A$50, MATCH(T59,T39:T50,0))</f>
        <v>SUNY ESF</v>
      </c>
      <c r="U58" s="173"/>
      <c r="V58" s="171" t="str">
        <f>INDEX($A$39:$A$50, MATCH(V59,V39:V50,0))</f>
        <v>FLCC</v>
      </c>
      <c r="W58" s="173"/>
      <c r="X58" s="171"/>
      <c r="Y58" s="173"/>
      <c r="Z58" s="171" t="str">
        <f>INDEX($A$39:$A$50, MATCH(Z59,Z39:Z50,0))</f>
        <v>FLCC</v>
      </c>
      <c r="AA58" s="173"/>
      <c r="AB58" s="171" t="str">
        <f>INDEX($A$39:$A$50, MATCH(AB59,AB39:AB50,0))</f>
        <v>Unity</v>
      </c>
      <c r="AC58" s="173"/>
      <c r="AD58" s="171" t="str">
        <f>INDEX($A$39:$A$50, MATCH(AD59,AE39:AE50,0))</f>
        <v>Colby</v>
      </c>
      <c r="AE58" s="173"/>
      <c r="AF58" s="171" t="str">
        <f>INDEX($A$39:$A$50, MATCH(AF59,AF39:AF50,0))</f>
        <v>Dartmouth</v>
      </c>
      <c r="AG58" s="173"/>
      <c r="AH58" s="171" t="str">
        <f>INDEX($A$39:$A$50, MATCH(AH59,AH39:AH50,0))</f>
        <v>Colby</v>
      </c>
      <c r="AI58" s="173"/>
      <c r="AJ58" s="171" t="str">
        <f>INDEX($A$39:$A$50, MATCH(AJ59,AJ39:AJ50,0))</f>
        <v>SUNY ESF</v>
      </c>
      <c r="AK58" s="173"/>
      <c r="AL58" s="171" t="str">
        <f>INDEX($A$39:$A$50, MATCH(AL59,AL39:AL50,0))</f>
        <v>Unity</v>
      </c>
      <c r="AM58" s="173"/>
      <c r="AP58" s="46"/>
      <c r="AQ58" s="46"/>
    </row>
    <row r="59" spans="1:45" ht="12" customHeight="1">
      <c r="A59" s="174" t="s">
        <v>25</v>
      </c>
      <c r="B59" s="175">
        <f>SMALL(B39:B50,2)</f>
        <v>4.1840277777777778E-3</v>
      </c>
      <c r="C59" s="82"/>
      <c r="D59" s="175">
        <f>SMALL(D39:D50,2)</f>
        <v>5.3842592592592596E-3</v>
      </c>
      <c r="E59" s="82"/>
      <c r="F59" s="175">
        <f>SMALL(F39:F50,2)</f>
        <v>4.3912037037037036E-3</v>
      </c>
      <c r="G59" s="82"/>
      <c r="H59" s="175">
        <f>SMALL(H39:H50,2)</f>
        <v>1.6840277777777776E-3</v>
      </c>
      <c r="I59" s="82"/>
      <c r="J59" s="175">
        <f>SMALL(J39:J50,2)</f>
        <v>1.6805555555555556E-3</v>
      </c>
      <c r="K59" s="82"/>
      <c r="L59" s="175">
        <f>SMALL(L39:L50,2)</f>
        <v>1.1087962962962963E-3</v>
      </c>
      <c r="M59" s="82"/>
      <c r="N59" s="175">
        <f>SMALL(N39:N50,2)</f>
        <v>4.1145833333333329E-3</v>
      </c>
      <c r="O59" s="82"/>
      <c r="P59" s="175">
        <f>SMALL(P39:P50,2)</f>
        <v>5.3935185185185195E-4</v>
      </c>
      <c r="Q59" s="82"/>
      <c r="R59" s="175">
        <f>SMALL(R39:R50,2)</f>
        <v>4.6759259259259258E-4</v>
      </c>
      <c r="S59" s="82"/>
      <c r="T59" s="175">
        <f>SMALL(T39:T50,2)</f>
        <v>3.1135416666666668E-3</v>
      </c>
      <c r="U59" s="82"/>
      <c r="V59" s="175">
        <f>SMALL(V39:V50,2)</f>
        <v>4.0983796296296298E-3</v>
      </c>
      <c r="W59" s="82"/>
      <c r="X59" s="177">
        <f>LARGE(X39:X50,2)</f>
        <v>16</v>
      </c>
      <c r="Y59" s="82"/>
      <c r="Z59" s="175">
        <f>SMALL(Z39:Z50,2)</f>
        <v>6.9976851851851851E-4</v>
      </c>
      <c r="AA59" s="82"/>
      <c r="AB59" s="175">
        <f>SMALL(AB39:AB50,2)</f>
        <v>3.8657407407407407E-4</v>
      </c>
      <c r="AC59" s="82"/>
      <c r="AD59" s="178">
        <f>LARGE(AE39:AE45,2)</f>
        <v>90</v>
      </c>
      <c r="AE59" s="82"/>
      <c r="AF59" s="175">
        <f>SMALL(AF39:AF50,2)</f>
        <v>9.3750000000000007E-4</v>
      </c>
      <c r="AG59" s="82"/>
      <c r="AH59" s="177">
        <f>LARGE(AH39:AH50,2)</f>
        <v>12</v>
      </c>
      <c r="AI59" s="82"/>
      <c r="AJ59" s="175">
        <f>SMALL(AJ39:AJ50,2)</f>
        <v>6.6782407407407404E-4</v>
      </c>
      <c r="AK59" s="82"/>
      <c r="AL59" s="175">
        <f>SMALL(AL39:AL50,2)</f>
        <v>8.2754629629629628E-4</v>
      </c>
      <c r="AM59" s="82"/>
      <c r="AP59" s="46"/>
      <c r="AQ59" s="46"/>
    </row>
    <row r="60" spans="1:45" s="103" customFormat="1" ht="12" customHeight="1">
      <c r="A60" s="148" t="s">
        <v>27</v>
      </c>
      <c r="B60" s="114" t="str">
        <f>INDEX($A$39:$A$50, MATCH(B61,B39:B50,0))</f>
        <v>Dartmouth</v>
      </c>
      <c r="C60" s="116"/>
      <c r="D60" s="114" t="str">
        <f>INDEX($A$39:$A$50, MATCH(D61,D39:D50,0))</f>
        <v>Colby</v>
      </c>
      <c r="E60" s="116"/>
      <c r="F60" s="114" t="str">
        <f>INDEX($A$39:$A$50, MATCH(F61,F39:F50,0))</f>
        <v>Cobleskill</v>
      </c>
      <c r="G60" s="116"/>
      <c r="H60" s="114" t="str">
        <f>INDEX($A$39:$A$50, MATCH(H61,H39:H50,0))</f>
        <v>SUNY ESF</v>
      </c>
      <c r="I60" s="116"/>
      <c r="J60" s="114" t="str">
        <f>INDEX($A$39:$A$50, MATCH(J61,J39:J50,0))</f>
        <v>U Maine</v>
      </c>
      <c r="K60" s="116"/>
      <c r="L60" s="114" t="str">
        <f>INDEX($A$39:$A$50, MATCH(L61,L39:L50,0))</f>
        <v>Colby</v>
      </c>
      <c r="M60" s="116"/>
      <c r="N60" s="114" t="str">
        <f>INDEX($A$39:$A$50, MATCH(N61,N39:N50,0))</f>
        <v>SUNY ESF</v>
      </c>
      <c r="O60" s="116"/>
      <c r="P60" s="114" t="str">
        <f>INDEX($A$39:$A$50, MATCH(P61,P39:P50,0))</f>
        <v>SUNY ESF</v>
      </c>
      <c r="Q60" s="116"/>
      <c r="R60" s="114" t="str">
        <f>INDEX($A$39:$A$50, MATCH(R61,R39:R50,0))</f>
        <v>U Conn</v>
      </c>
      <c r="S60" s="116"/>
      <c r="T60" s="114" t="str">
        <f>INDEX($A$39:$A$50, MATCH(T61,T39:T50,0))</f>
        <v>Dartmouth</v>
      </c>
      <c r="U60" s="116"/>
      <c r="V60" s="114" t="str">
        <f>INDEX($A$39:$A$50, MATCH(V61,V39:V50,0))</f>
        <v>Dartmouth</v>
      </c>
      <c r="W60" s="116"/>
      <c r="X60" s="114"/>
      <c r="Y60" s="116"/>
      <c r="Z60" s="114" t="str">
        <f>INDEX($A$39:$A$50, MATCH(Z61,Z39:Z50,0))</f>
        <v>Colby</v>
      </c>
      <c r="AA60" s="116"/>
      <c r="AB60" s="114" t="str">
        <f>INDEX($A$39:$A$50, MATCH(AB61,AB39:AB50,0))</f>
        <v>UNH</v>
      </c>
      <c r="AC60" s="116"/>
      <c r="AD60" s="114" t="str">
        <f>INDEX($A$39:$A$50, MATCH(AD61,AE39:AE50,0))</f>
        <v>UNH</v>
      </c>
      <c r="AE60" s="116"/>
      <c r="AF60" s="114" t="str">
        <f>INDEX($A$39:$A$50, MATCH(AF61,AF39:AF50,0))</f>
        <v>Unity</v>
      </c>
      <c r="AG60" s="116"/>
      <c r="AH60" s="114" t="str">
        <f>INDEX($A$39:$A$50, MATCH(AH61,AH39:AH50,0))</f>
        <v>U Maine</v>
      </c>
      <c r="AI60" s="116"/>
      <c r="AJ60" s="114" t="str">
        <f>INDEX($A$39:$A$50, MATCH(AJ61,AJ39:AJ50,0))</f>
        <v>Unity</v>
      </c>
      <c r="AK60" s="116"/>
      <c r="AL60" s="114" t="str">
        <f>INDEX($A$39:$A$50, MATCH(AL61,AL39:AL50,0))</f>
        <v>FLCC</v>
      </c>
      <c r="AM60" s="116"/>
      <c r="AN60" s="16"/>
      <c r="AO60" s="16"/>
      <c r="AP60" s="16"/>
      <c r="AQ60" s="16"/>
      <c r="AR60" s="149"/>
      <c r="AS60" s="149"/>
    </row>
    <row r="61" spans="1:45" s="103" customFormat="1" ht="12" customHeight="1">
      <c r="A61" s="117" t="s">
        <v>25</v>
      </c>
      <c r="B61" s="118">
        <f>SMALL(B39:B50,3)</f>
        <v>4.8379629629629632E-3</v>
      </c>
      <c r="C61" s="121"/>
      <c r="D61" s="118">
        <f>SMALL(D39:D50,3)</f>
        <v>5.5879629629629638E-3</v>
      </c>
      <c r="E61" s="121"/>
      <c r="F61" s="118">
        <f>SMALL(F39:F50,3)</f>
        <v>4.9849537037037041E-3</v>
      </c>
      <c r="G61" s="121"/>
      <c r="H61" s="118">
        <f>SMALL(H39:H50,3)</f>
        <v>1.8391203703703703E-3</v>
      </c>
      <c r="I61" s="121"/>
      <c r="J61" s="118">
        <f>SMALL(J39:J50,3)</f>
        <v>1.8078703703703705E-3</v>
      </c>
      <c r="K61" s="121"/>
      <c r="L61" s="118">
        <f>SMALL(L39:L50,3)</f>
        <v>1.1180555555555555E-3</v>
      </c>
      <c r="M61" s="147"/>
      <c r="N61" s="118">
        <f>SMALL(N39:N50,3)</f>
        <v>4.7094907407407407E-3</v>
      </c>
      <c r="O61" s="121"/>
      <c r="P61" s="118">
        <f>SMALL(P39:P50,3)</f>
        <v>5.7291666666666667E-4</v>
      </c>
      <c r="Q61" s="121"/>
      <c r="R61" s="118">
        <f>SMALL(R39:R50,3)</f>
        <v>4.9189814814814821E-4</v>
      </c>
      <c r="S61" s="121"/>
      <c r="T61" s="118">
        <f>SMALL(T39:T50,3)</f>
        <v>3.2986111111111111E-3</v>
      </c>
      <c r="U61" s="121"/>
      <c r="V61" s="118">
        <f>SMALL(V39:V50,3)</f>
        <v>4.5289351851851853E-3</v>
      </c>
      <c r="W61" s="121"/>
      <c r="X61" s="120">
        <f>LARGE(X39:X50,3)</f>
        <v>11</v>
      </c>
      <c r="Y61" s="121"/>
      <c r="Z61" s="118">
        <f>SMALL(Z39:Z50,3)</f>
        <v>8.0034722222222226E-4</v>
      </c>
      <c r="AA61" s="121"/>
      <c r="AB61" s="118">
        <f>SMALL(AB39:AB50,3)</f>
        <v>3.9236111111111107E-4</v>
      </c>
      <c r="AC61" s="121"/>
      <c r="AD61" s="122">
        <f>LARGE(AE39:AE48,3)</f>
        <v>85</v>
      </c>
      <c r="AE61" s="121"/>
      <c r="AF61" s="118">
        <f>SMALL(AF39:AF50,3)</f>
        <v>1.4351851851851854E-3</v>
      </c>
      <c r="AG61" s="121"/>
      <c r="AH61" s="120">
        <f>LARGE(AH39:AH50,3)</f>
        <v>9</v>
      </c>
      <c r="AI61" s="121"/>
      <c r="AJ61" s="118">
        <f>SMALL(AJ39:AJ50,3)</f>
        <v>7.9976851851851856E-4</v>
      </c>
      <c r="AK61" s="121"/>
      <c r="AL61" s="118">
        <f>SMALL(AL39:AL50,3)</f>
        <v>9.930555555555554E-4</v>
      </c>
      <c r="AM61" s="121"/>
      <c r="AN61" s="16"/>
      <c r="AO61" s="16"/>
      <c r="AP61" s="16"/>
      <c r="AQ61" s="16"/>
      <c r="AR61" s="149"/>
      <c r="AS61" s="149"/>
    </row>
    <row r="62" spans="1:45" ht="12" customHeight="1">
      <c r="C62" s="179"/>
      <c r="E62" s="179"/>
      <c r="G62" s="179"/>
      <c r="I62" s="179"/>
      <c r="K62" s="179"/>
      <c r="M62" s="179"/>
      <c r="O62" s="179"/>
      <c r="Q62" s="179"/>
      <c r="S62" s="179"/>
      <c r="U62" s="179"/>
      <c r="W62" s="179"/>
      <c r="Y62" s="179"/>
      <c r="AA62" s="179"/>
      <c r="AC62" s="179"/>
      <c r="AE62" s="179"/>
      <c r="AG62" s="179"/>
      <c r="AI62" s="179"/>
      <c r="AK62" s="179"/>
      <c r="AM62" s="179"/>
      <c r="AP62" s="179"/>
      <c r="AQ62" s="183"/>
    </row>
    <row r="63" spans="1:45" ht="12" customHeight="1">
      <c r="C63" s="179"/>
      <c r="E63" s="179"/>
      <c r="G63" s="179"/>
      <c r="I63" s="179"/>
      <c r="K63" s="179"/>
      <c r="M63" s="179"/>
      <c r="O63" s="179"/>
      <c r="Q63" s="179"/>
      <c r="S63" s="179"/>
      <c r="U63" s="179"/>
      <c r="W63" s="179"/>
      <c r="Y63" s="179"/>
      <c r="AA63" s="179"/>
      <c r="AC63" s="179"/>
      <c r="AE63" s="179"/>
      <c r="AG63" s="179"/>
      <c r="AI63" s="179"/>
      <c r="AK63" s="179"/>
      <c r="AM63" s="179"/>
      <c r="AP63" s="179"/>
      <c r="AQ63" s="183"/>
    </row>
    <row r="64" spans="1:45" ht="12" customHeight="1">
      <c r="C64" s="179"/>
      <c r="E64" s="179"/>
      <c r="G64" s="179"/>
      <c r="I64" s="179"/>
      <c r="K64" s="179"/>
      <c r="M64" s="179"/>
      <c r="O64" s="179"/>
      <c r="Q64" s="179"/>
      <c r="S64" s="179"/>
      <c r="U64" s="179"/>
      <c r="W64" s="179"/>
      <c r="Y64" s="179"/>
      <c r="AA64" s="179"/>
      <c r="AC64" s="179"/>
      <c r="AE64" s="179"/>
      <c r="AG64" s="179"/>
      <c r="AI64" s="179"/>
      <c r="AK64" s="179"/>
      <c r="AM64" s="179"/>
      <c r="AP64" s="179"/>
      <c r="AQ64" s="183"/>
    </row>
    <row r="65" spans="3:45" ht="12" customHeight="1">
      <c r="C65" s="179"/>
      <c r="E65" s="179"/>
      <c r="G65" s="179"/>
      <c r="I65" s="179"/>
      <c r="K65" s="179"/>
      <c r="M65" s="179"/>
      <c r="O65" s="179"/>
      <c r="Q65" s="179"/>
      <c r="S65" s="179"/>
      <c r="U65" s="179"/>
      <c r="W65" s="179"/>
      <c r="Y65" s="179"/>
      <c r="AA65" s="179"/>
      <c r="AC65" s="179"/>
      <c r="AE65" s="179"/>
      <c r="AG65" s="179"/>
      <c r="AI65" s="179"/>
      <c r="AK65" s="179"/>
      <c r="AM65" s="179"/>
      <c r="AP65" s="179"/>
      <c r="AQ65" s="183"/>
      <c r="AR65" s="61"/>
      <c r="AS65" s="61"/>
    </row>
    <row r="66" spans="3:45" ht="12" customHeight="1">
      <c r="C66" s="179"/>
      <c r="E66" s="179"/>
      <c r="G66" s="179"/>
      <c r="I66" s="179"/>
      <c r="K66" s="179"/>
      <c r="M66" s="179"/>
      <c r="O66" s="179"/>
      <c r="Q66" s="179"/>
      <c r="S66" s="179"/>
      <c r="U66" s="179"/>
      <c r="W66" s="179"/>
      <c r="Y66" s="179"/>
      <c r="AA66" s="179"/>
      <c r="AC66" s="179"/>
      <c r="AE66" s="179"/>
      <c r="AG66" s="179"/>
      <c r="AI66" s="179"/>
      <c r="AK66" s="179"/>
      <c r="AM66" s="179"/>
      <c r="AP66" s="179"/>
      <c r="AQ66" s="183"/>
      <c r="AR66" s="61"/>
      <c r="AS66" s="61"/>
    </row>
    <row r="67" spans="3:45" ht="12" customHeight="1">
      <c r="C67" s="179"/>
      <c r="E67" s="179"/>
      <c r="G67" s="179"/>
      <c r="I67" s="179"/>
      <c r="K67" s="179"/>
      <c r="M67" s="179"/>
      <c r="O67" s="179"/>
      <c r="Q67" s="179"/>
      <c r="S67" s="179"/>
      <c r="U67" s="179"/>
      <c r="W67" s="179"/>
      <c r="Y67" s="179"/>
      <c r="AA67" s="179"/>
      <c r="AC67" s="179"/>
      <c r="AE67" s="179"/>
      <c r="AG67" s="179"/>
      <c r="AI67" s="179"/>
      <c r="AK67" s="179"/>
      <c r="AM67" s="179"/>
      <c r="AP67" s="179"/>
      <c r="AQ67" s="183"/>
      <c r="AR67" s="61"/>
      <c r="AS67" s="61"/>
    </row>
    <row r="68" spans="3:45" ht="12" customHeight="1">
      <c r="C68" s="179"/>
      <c r="E68" s="179"/>
      <c r="G68" s="179"/>
      <c r="I68" s="179"/>
      <c r="K68" s="179"/>
      <c r="M68" s="179"/>
      <c r="O68" s="179"/>
      <c r="Q68" s="179"/>
      <c r="S68" s="179"/>
      <c r="U68" s="179"/>
      <c r="W68" s="179"/>
      <c r="Y68" s="179"/>
      <c r="AA68" s="179"/>
      <c r="AC68" s="179"/>
      <c r="AE68" s="179"/>
      <c r="AG68" s="179"/>
      <c r="AI68" s="179"/>
      <c r="AK68" s="179"/>
      <c r="AM68" s="179"/>
      <c r="AP68" s="179"/>
      <c r="AQ68" s="183"/>
      <c r="AR68" s="61"/>
      <c r="AS68" s="61"/>
    </row>
    <row r="69" spans="3:45" ht="12" customHeight="1">
      <c r="E69" s="179"/>
      <c r="AP69" s="179"/>
      <c r="AQ69" s="183"/>
      <c r="AR69" s="61"/>
      <c r="AS69" s="61"/>
    </row>
    <row r="70" spans="3:45" ht="12" customHeight="1">
      <c r="C70" s="179"/>
      <c r="E70" s="179"/>
      <c r="G70" s="179"/>
      <c r="I70" s="179"/>
      <c r="K70" s="179"/>
      <c r="O70" s="179"/>
      <c r="AP70" s="179"/>
      <c r="AQ70" s="183"/>
      <c r="AR70" s="61"/>
      <c r="AS70" s="61"/>
    </row>
    <row r="71" spans="3:45" ht="12" customHeight="1">
      <c r="C71" s="179"/>
      <c r="E71" s="179"/>
      <c r="G71" s="179"/>
      <c r="I71" s="179"/>
      <c r="K71" s="179"/>
      <c r="O71" s="179"/>
      <c r="AP71" s="179"/>
      <c r="AQ71" s="183"/>
      <c r="AR71" s="61"/>
      <c r="AS71" s="61"/>
    </row>
    <row r="72" spans="3:45" ht="12" customHeight="1">
      <c r="C72" s="179"/>
      <c r="E72" s="179"/>
      <c r="G72" s="179"/>
      <c r="I72" s="179"/>
      <c r="K72" s="179"/>
      <c r="O72" s="179"/>
      <c r="AP72" s="179"/>
      <c r="AQ72" s="183"/>
      <c r="AR72" s="61"/>
      <c r="AS72" s="61"/>
    </row>
    <row r="73" spans="3:45" ht="12" customHeight="1">
      <c r="C73" s="179"/>
      <c r="E73" s="179"/>
      <c r="G73" s="179"/>
      <c r="I73" s="179"/>
      <c r="K73" s="179"/>
      <c r="O73" s="179"/>
      <c r="AP73" s="179"/>
      <c r="AQ73" s="183"/>
      <c r="AR73" s="61"/>
      <c r="AS73" s="61"/>
    </row>
    <row r="74" spans="3:45" ht="12" customHeight="1">
      <c r="C74" s="179"/>
      <c r="E74" s="179"/>
      <c r="G74" s="179"/>
      <c r="I74" s="179"/>
      <c r="K74" s="179"/>
      <c r="O74" s="179"/>
      <c r="AP74" s="179"/>
      <c r="AQ74" s="183"/>
      <c r="AR74" s="61"/>
      <c r="AS74" s="61"/>
    </row>
    <row r="75" spans="3:45" ht="12" customHeight="1">
      <c r="C75" s="179"/>
      <c r="E75" s="179"/>
      <c r="G75" s="179"/>
      <c r="I75" s="179"/>
      <c r="K75" s="179"/>
      <c r="O75" s="179"/>
      <c r="AP75" s="179"/>
      <c r="AQ75" s="183"/>
      <c r="AR75" s="61"/>
      <c r="AS75" s="61"/>
    </row>
    <row r="76" spans="3:45" ht="12" customHeight="1">
      <c r="C76" s="179"/>
      <c r="E76" s="179"/>
      <c r="G76" s="179"/>
      <c r="I76" s="179"/>
      <c r="K76" s="179"/>
      <c r="O76" s="179"/>
      <c r="AP76" s="179"/>
      <c r="AQ76" s="183"/>
      <c r="AR76" s="61"/>
      <c r="AS76" s="61"/>
    </row>
    <row r="77" spans="3:45" ht="12" customHeight="1">
      <c r="C77" s="179"/>
      <c r="E77" s="179"/>
      <c r="G77" s="179"/>
      <c r="I77" s="179"/>
      <c r="K77" s="179"/>
      <c r="O77" s="179"/>
      <c r="AP77" s="179"/>
      <c r="AQ77" s="183"/>
      <c r="AR77" s="61"/>
      <c r="AS77" s="61"/>
    </row>
    <row r="78" spans="3:45" ht="12" customHeight="1">
      <c r="C78" s="179"/>
      <c r="E78" s="179"/>
      <c r="G78" s="179"/>
      <c r="I78" s="179"/>
      <c r="K78" s="179"/>
      <c r="O78" s="179"/>
      <c r="AP78" s="179"/>
      <c r="AQ78" s="183"/>
      <c r="AR78" s="61"/>
      <c r="AS78" s="61"/>
    </row>
    <row r="79" spans="3:45" ht="12" customHeight="1">
      <c r="C79" s="179"/>
      <c r="E79" s="179"/>
      <c r="G79" s="179"/>
      <c r="I79" s="179"/>
      <c r="K79" s="179"/>
      <c r="O79" s="179"/>
      <c r="AP79" s="179"/>
      <c r="AQ79" s="183"/>
      <c r="AR79" s="61"/>
      <c r="AS79" s="61"/>
    </row>
    <row r="80" spans="3:45" ht="12" customHeight="1">
      <c r="C80" s="179"/>
      <c r="E80" s="179"/>
      <c r="G80" s="179"/>
      <c r="I80" s="179"/>
      <c r="K80" s="179"/>
      <c r="O80" s="179"/>
      <c r="AP80" s="179"/>
      <c r="AQ80" s="183"/>
      <c r="AR80" s="61"/>
      <c r="AS80" s="61"/>
    </row>
    <row r="81" spans="3:45" ht="12" customHeight="1">
      <c r="C81" s="179"/>
      <c r="E81" s="179"/>
      <c r="G81" s="179"/>
      <c r="I81" s="179"/>
      <c r="K81" s="179"/>
      <c r="O81" s="179"/>
      <c r="AP81" s="179"/>
      <c r="AQ81" s="183"/>
      <c r="AR81" s="61"/>
      <c r="AS81" s="61"/>
    </row>
    <row r="82" spans="3:45" ht="12" customHeight="1">
      <c r="C82" s="179"/>
      <c r="E82" s="179"/>
      <c r="G82" s="179"/>
      <c r="I82" s="179"/>
      <c r="K82" s="179"/>
      <c r="O82" s="179"/>
      <c r="AP82" s="179"/>
      <c r="AQ82" s="183"/>
      <c r="AR82" s="61"/>
      <c r="AS82" s="61"/>
    </row>
    <row r="83" spans="3:45" ht="12" customHeight="1">
      <c r="C83" s="179"/>
      <c r="E83" s="179"/>
      <c r="G83" s="179"/>
      <c r="I83" s="179"/>
      <c r="K83" s="179"/>
      <c r="O83" s="179"/>
      <c r="AR83" s="61"/>
      <c r="AS83" s="61"/>
    </row>
    <row r="84" spans="3:45" ht="12" customHeight="1">
      <c r="C84" s="179"/>
      <c r="E84" s="179"/>
      <c r="G84" s="179"/>
      <c r="I84" s="179"/>
      <c r="K84" s="179"/>
      <c r="O84" s="179"/>
      <c r="AR84" s="61"/>
      <c r="AS84" s="61"/>
    </row>
    <row r="85" spans="3:45" ht="12" customHeight="1">
      <c r="C85" s="179"/>
      <c r="E85" s="179"/>
      <c r="G85" s="179"/>
      <c r="I85" s="179"/>
      <c r="K85" s="179"/>
      <c r="O85" s="179"/>
      <c r="AR85" s="61"/>
      <c r="AS85" s="61"/>
    </row>
    <row r="86" spans="3:45" ht="12" customHeight="1">
      <c r="C86" s="179"/>
      <c r="E86" s="179"/>
      <c r="G86" s="179"/>
      <c r="I86" s="179"/>
      <c r="K86" s="179"/>
      <c r="O86" s="179"/>
    </row>
    <row r="87" spans="3:45" ht="12" customHeight="1">
      <c r="C87" s="179"/>
      <c r="E87" s="179"/>
      <c r="G87" s="179"/>
      <c r="I87" s="179"/>
      <c r="K87" s="179"/>
      <c r="O87" s="179"/>
    </row>
    <row r="88" spans="3:45" ht="12" customHeight="1">
      <c r="C88" s="179"/>
      <c r="E88" s="179"/>
      <c r="G88" s="179"/>
      <c r="I88" s="179"/>
      <c r="K88" s="179"/>
      <c r="O88" s="179"/>
    </row>
    <row r="89" spans="3:45" ht="12" customHeight="1">
      <c r="C89" s="179"/>
      <c r="E89" s="179"/>
      <c r="G89" s="179"/>
      <c r="I89" s="179"/>
      <c r="K89" s="179"/>
      <c r="O89" s="179"/>
    </row>
    <row r="90" spans="3:45" ht="12" customHeight="1">
      <c r="C90" s="179"/>
      <c r="E90" s="179"/>
      <c r="G90" s="179"/>
      <c r="I90" s="179"/>
      <c r="K90" s="179"/>
      <c r="O90" s="179"/>
    </row>
    <row r="91" spans="3:45" ht="12" customHeight="1">
      <c r="C91" s="179"/>
      <c r="E91" s="179"/>
      <c r="G91" s="179"/>
      <c r="I91" s="179"/>
      <c r="K91" s="179"/>
      <c r="O91" s="179"/>
    </row>
    <row r="92" spans="3:45" ht="12" customHeight="1">
      <c r="C92" s="179"/>
      <c r="E92" s="179"/>
      <c r="G92" s="179"/>
      <c r="I92" s="179"/>
      <c r="K92" s="179"/>
      <c r="O92" s="179"/>
    </row>
    <row r="93" spans="3:45" ht="12" customHeight="1">
      <c r="C93" s="179"/>
      <c r="E93" s="179"/>
      <c r="G93" s="179"/>
      <c r="I93" s="179"/>
      <c r="K93" s="179"/>
      <c r="O93" s="179"/>
    </row>
    <row r="94" spans="3:45" ht="12" customHeight="1">
      <c r="C94" s="179"/>
      <c r="E94" s="179"/>
      <c r="G94" s="179"/>
      <c r="I94" s="179"/>
      <c r="K94" s="179"/>
      <c r="O94" s="179"/>
    </row>
    <row r="95" spans="3:45" ht="12" customHeight="1">
      <c r="C95" s="179"/>
      <c r="E95" s="179"/>
      <c r="G95" s="179"/>
      <c r="I95" s="179"/>
      <c r="K95" s="179"/>
      <c r="O95" s="179"/>
    </row>
    <row r="96" spans="3:45" ht="12" customHeight="1">
      <c r="C96" s="179"/>
      <c r="E96" s="179"/>
      <c r="G96" s="179"/>
      <c r="I96" s="179"/>
      <c r="K96" s="179"/>
      <c r="O96" s="179"/>
    </row>
    <row r="97" spans="3:15" ht="12" customHeight="1">
      <c r="C97" s="179"/>
      <c r="E97" s="179"/>
      <c r="G97" s="179"/>
      <c r="I97" s="179"/>
      <c r="K97" s="179"/>
      <c r="O97" s="179"/>
    </row>
  </sheetData>
  <sheetProtection selectLockedCells="1"/>
  <phoneticPr fontId="5"/>
  <printOptions verticalCentered="1"/>
  <pageMargins left="0.5" right="0.5" top="0.25" bottom="0.25" header="0" footer="0"/>
  <pageSetup scale="72" fitToWidth="3" pageOrder="overThenDown" orientation="landscape" horizontalDpi="4294967292" verticalDpi="4294967292"/>
  <headerFooter alignWithMargins="0">
    <oddHeader>&amp;C&amp;"Arial,Bold Italic"&amp;12Dartmouth Woodsman's Weekend 2012
Official Results</oddHeader>
  </headerFooter>
  <colBreaks count="2" manualBreakCount="2">
    <brk id="15" max="61" man="1"/>
    <brk id="29" max="61" man="1"/>
  </colBreaks>
  <ignoredErrors>
    <ignoredError sqref="AO39:AO48" unlocked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/>
  </sheetViews>
  <sheetFormatPr baseColWidth="10" defaultColWidth="8.7109375" defaultRowHeight="13" x14ac:dyDescent="0"/>
  <cols>
    <col min="1" max="1" width="16.85546875" customWidth="1"/>
    <col min="2" max="5" width="8.7109375" style="32"/>
    <col min="6" max="6" width="8.5703125" style="36" bestFit="1" customWidth="1"/>
    <col min="7" max="7" width="15.7109375" style="34" bestFit="1" customWidth="1"/>
  </cols>
  <sheetData>
    <row r="1" spans="1:8">
      <c r="A1" s="31" t="s">
        <v>46</v>
      </c>
      <c r="B1" s="33">
        <v>1</v>
      </c>
      <c r="C1" s="33">
        <v>2</v>
      </c>
      <c r="D1" s="33">
        <v>3</v>
      </c>
      <c r="E1" s="33">
        <v>4</v>
      </c>
      <c r="F1" s="35" t="s">
        <v>74</v>
      </c>
      <c r="G1" s="37" t="s">
        <v>51</v>
      </c>
      <c r="H1" s="31"/>
    </row>
    <row r="2" spans="1:8">
      <c r="A2" s="151" t="s">
        <v>55</v>
      </c>
      <c r="B2" s="34">
        <v>0</v>
      </c>
      <c r="C2" s="34"/>
      <c r="D2" s="34"/>
      <c r="E2" s="34"/>
      <c r="F2" s="36">
        <v>6.4</v>
      </c>
      <c r="G2" s="154">
        <f>F2/$F$15*80</f>
        <v>29.595375722543352</v>
      </c>
    </row>
    <row r="3" spans="1:8">
      <c r="A3" s="151" t="s">
        <v>56</v>
      </c>
      <c r="B3" s="34">
        <v>0</v>
      </c>
      <c r="C3" s="34"/>
      <c r="D3" s="34"/>
      <c r="E3" s="34"/>
      <c r="F3" s="36">
        <v>7.8</v>
      </c>
      <c r="G3" s="154">
        <f t="shared" ref="G3:G21" si="0">F3/$F$15*80</f>
        <v>36.069364161849713</v>
      </c>
    </row>
    <row r="4" spans="1:8">
      <c r="A4" s="151" t="s">
        <v>35</v>
      </c>
      <c r="B4" s="34">
        <v>0</v>
      </c>
      <c r="C4" s="34"/>
      <c r="D4" s="34"/>
      <c r="E4" s="34"/>
      <c r="F4" s="36">
        <v>1.9</v>
      </c>
      <c r="G4" s="154">
        <f t="shared" si="0"/>
        <v>8.7861271676300561</v>
      </c>
    </row>
    <row r="5" spans="1:8">
      <c r="A5" s="151" t="s">
        <v>34</v>
      </c>
      <c r="B5" s="34">
        <v>0</v>
      </c>
      <c r="C5" s="34"/>
      <c r="D5" s="34"/>
      <c r="E5" s="34"/>
      <c r="F5" s="36">
        <v>12.3</v>
      </c>
      <c r="G5" s="154">
        <f t="shared" si="0"/>
        <v>56.878612716763008</v>
      </c>
    </row>
    <row r="6" spans="1:8">
      <c r="A6" s="151" t="s">
        <v>57</v>
      </c>
      <c r="B6" s="34">
        <v>0</v>
      </c>
      <c r="C6" s="34"/>
      <c r="D6" s="34"/>
      <c r="E6" s="34"/>
      <c r="F6" s="36">
        <v>7.3</v>
      </c>
      <c r="G6" s="154">
        <f t="shared" si="0"/>
        <v>33.75722543352601</v>
      </c>
      <c r="H6" s="34"/>
    </row>
    <row r="7" spans="1:8">
      <c r="A7" s="151" t="s">
        <v>58</v>
      </c>
      <c r="B7" s="34">
        <v>0</v>
      </c>
      <c r="C7" s="34"/>
      <c r="D7" s="34"/>
      <c r="E7" s="34"/>
      <c r="F7" s="36">
        <v>2.5</v>
      </c>
      <c r="G7" s="154">
        <f t="shared" si="0"/>
        <v>11.560693641618496</v>
      </c>
      <c r="H7" s="34"/>
    </row>
    <row r="8" spans="1:8">
      <c r="A8" s="151" t="s">
        <v>37</v>
      </c>
      <c r="B8" s="34">
        <v>0</v>
      </c>
      <c r="C8" s="34"/>
      <c r="D8" s="34"/>
      <c r="E8" s="34"/>
      <c r="F8" s="36">
        <v>6.2</v>
      </c>
      <c r="G8" s="154">
        <f t="shared" si="0"/>
        <v>28.670520231213871</v>
      </c>
      <c r="H8" s="34"/>
    </row>
    <row r="9" spans="1:8">
      <c r="A9" s="151" t="s">
        <v>59</v>
      </c>
      <c r="B9" s="34">
        <v>0</v>
      </c>
      <c r="C9" s="34"/>
      <c r="D9" s="34"/>
      <c r="E9" s="34"/>
      <c r="F9" s="36">
        <v>21</v>
      </c>
      <c r="G9" s="155">
        <v>90</v>
      </c>
      <c r="H9" s="34"/>
    </row>
    <row r="10" spans="1:8">
      <c r="A10" s="151" t="s">
        <v>53</v>
      </c>
      <c r="B10" s="34">
        <v>0</v>
      </c>
      <c r="C10" s="34"/>
      <c r="D10" s="34"/>
      <c r="E10" s="34"/>
      <c r="F10" s="36">
        <v>4.0999999999999996</v>
      </c>
      <c r="G10" s="154">
        <f t="shared" si="0"/>
        <v>18.959537572254334</v>
      </c>
    </row>
    <row r="11" spans="1:8">
      <c r="A11" s="151" t="s">
        <v>60</v>
      </c>
      <c r="B11" s="34">
        <v>0</v>
      </c>
      <c r="C11" s="34"/>
      <c r="D11" s="34"/>
      <c r="E11" s="34"/>
      <c r="F11" s="36">
        <v>4.5</v>
      </c>
      <c r="G11" s="154">
        <f t="shared" si="0"/>
        <v>20.809248554913292</v>
      </c>
    </row>
    <row r="12" spans="1:8">
      <c r="A12" s="151" t="s">
        <v>61</v>
      </c>
      <c r="B12" s="34">
        <v>0</v>
      </c>
      <c r="C12" s="34"/>
      <c r="D12" s="34"/>
      <c r="E12" s="34"/>
      <c r="F12" s="36">
        <v>24.6</v>
      </c>
      <c r="G12" s="155">
        <v>100</v>
      </c>
    </row>
    <row r="13" spans="1:8">
      <c r="A13" s="151" t="s">
        <v>38</v>
      </c>
      <c r="B13" s="34">
        <v>0</v>
      </c>
      <c r="C13" s="34"/>
      <c r="D13" s="34"/>
      <c r="E13" s="34"/>
      <c r="F13" s="36">
        <v>2.1</v>
      </c>
      <c r="G13" s="154">
        <f t="shared" si="0"/>
        <v>9.7109826589595372</v>
      </c>
    </row>
    <row r="14" spans="1:8">
      <c r="A14" s="151" t="s">
        <v>62</v>
      </c>
      <c r="B14" s="34">
        <v>0</v>
      </c>
      <c r="C14" s="34"/>
      <c r="D14" s="34"/>
      <c r="E14" s="34"/>
      <c r="F14" s="36">
        <v>2.2999999999999998</v>
      </c>
      <c r="G14" s="154">
        <f t="shared" si="0"/>
        <v>10.635838150289016</v>
      </c>
    </row>
    <row r="15" spans="1:8">
      <c r="A15" s="151" t="s">
        <v>39</v>
      </c>
      <c r="B15" s="34">
        <v>0</v>
      </c>
      <c r="C15" s="34"/>
      <c r="D15" s="34"/>
      <c r="E15" s="34"/>
      <c r="F15" s="152">
        <v>17.3</v>
      </c>
      <c r="G15" s="155">
        <v>85</v>
      </c>
    </row>
    <row r="16" spans="1:8">
      <c r="A16" s="151" t="s">
        <v>68</v>
      </c>
      <c r="B16" s="34">
        <v>0</v>
      </c>
      <c r="C16" s="34"/>
      <c r="D16" s="34"/>
      <c r="E16" s="34"/>
      <c r="F16" s="36">
        <v>2.1</v>
      </c>
      <c r="G16" s="154">
        <f t="shared" si="0"/>
        <v>9.7109826589595372</v>
      </c>
    </row>
    <row r="17" spans="1:8">
      <c r="A17" s="151" t="s">
        <v>67</v>
      </c>
      <c r="B17" s="34">
        <v>0</v>
      </c>
      <c r="C17" s="34"/>
      <c r="D17" s="34"/>
      <c r="E17" s="34"/>
      <c r="F17" s="36">
        <v>6.5</v>
      </c>
      <c r="G17" s="154">
        <f t="shared" si="0"/>
        <v>30.057803468208093</v>
      </c>
    </row>
    <row r="18" spans="1:8">
      <c r="A18" s="151" t="s">
        <v>40</v>
      </c>
      <c r="B18" s="34">
        <v>0</v>
      </c>
      <c r="C18" s="34"/>
      <c r="D18" s="34"/>
      <c r="E18" s="34"/>
      <c r="F18" s="36">
        <v>4.3</v>
      </c>
      <c r="G18" s="154">
        <f t="shared" si="0"/>
        <v>19.884393063583815</v>
      </c>
    </row>
    <row r="19" spans="1:8">
      <c r="A19" s="151" t="s">
        <v>63</v>
      </c>
      <c r="B19" s="34">
        <v>0</v>
      </c>
      <c r="C19" s="34"/>
      <c r="D19" s="34"/>
      <c r="E19" s="34"/>
      <c r="F19" s="153">
        <v>20.9</v>
      </c>
      <c r="G19" s="155">
        <v>80</v>
      </c>
    </row>
    <row r="20" spans="1:8">
      <c r="A20" s="151" t="s">
        <v>64</v>
      </c>
      <c r="B20" s="34">
        <v>0</v>
      </c>
      <c r="C20" s="34"/>
      <c r="D20" s="34"/>
      <c r="E20" s="34"/>
      <c r="F20" s="36">
        <v>8.1</v>
      </c>
      <c r="G20" s="154">
        <f t="shared" si="0"/>
        <v>37.456647398843927</v>
      </c>
    </row>
    <row r="21" spans="1:8">
      <c r="A21" s="151" t="s">
        <v>54</v>
      </c>
      <c r="B21" s="34">
        <v>0</v>
      </c>
      <c r="C21" s="34"/>
      <c r="D21" s="34"/>
      <c r="E21" s="34"/>
      <c r="F21" s="36">
        <v>3.3</v>
      </c>
      <c r="G21" s="154">
        <f t="shared" si="0"/>
        <v>15.260115606936415</v>
      </c>
    </row>
    <row r="22" spans="1:8">
      <c r="B22" s="34"/>
      <c r="C22" s="34"/>
      <c r="D22" s="34"/>
      <c r="E22" s="34"/>
    </row>
    <row r="23" spans="1:8">
      <c r="A23" s="31" t="s">
        <v>47</v>
      </c>
      <c r="B23" s="34"/>
      <c r="C23" s="34"/>
      <c r="D23" s="34"/>
      <c r="E23" s="34"/>
    </row>
    <row r="24" spans="1:8">
      <c r="A24" t="s">
        <v>42</v>
      </c>
      <c r="B24" s="34">
        <v>0</v>
      </c>
      <c r="C24" s="34"/>
      <c r="D24" s="34"/>
      <c r="E24" s="34"/>
      <c r="F24" s="36">
        <v>4.5999999999999996</v>
      </c>
      <c r="G24" s="154">
        <f t="shared" ref="G24:G25" si="1">F24/$F$15*80</f>
        <v>21.271676300578033</v>
      </c>
    </row>
    <row r="25" spans="1:8">
      <c r="A25" t="s">
        <v>66</v>
      </c>
      <c r="B25" s="34">
        <v>0</v>
      </c>
      <c r="C25" s="34"/>
      <c r="D25" s="34"/>
      <c r="E25" s="34"/>
      <c r="F25" s="36">
        <v>3.4</v>
      </c>
      <c r="G25" s="154">
        <f t="shared" si="1"/>
        <v>15.722543352601155</v>
      </c>
    </row>
    <row r="26" spans="1:8">
      <c r="B26" s="34"/>
      <c r="C26" s="34"/>
      <c r="D26" s="34"/>
      <c r="E26" s="34"/>
    </row>
    <row r="27" spans="1:8">
      <c r="B27" s="34"/>
      <c r="C27" s="34"/>
      <c r="D27" s="34"/>
      <c r="E27" s="34"/>
    </row>
    <row r="28" spans="1:8">
      <c r="A28" s="31" t="s">
        <v>48</v>
      </c>
      <c r="B28" s="33">
        <v>1</v>
      </c>
      <c r="C28" s="33">
        <v>2</v>
      </c>
      <c r="D28" s="33">
        <v>3</v>
      </c>
      <c r="E28" s="33">
        <v>4</v>
      </c>
      <c r="F28" s="35" t="s">
        <v>49</v>
      </c>
      <c r="G28" s="37" t="s">
        <v>51</v>
      </c>
    </row>
    <row r="29" spans="1:8">
      <c r="A29" s="151" t="s">
        <v>35</v>
      </c>
      <c r="B29" s="34">
        <v>0</v>
      </c>
      <c r="C29" s="34"/>
      <c r="D29" s="34"/>
      <c r="E29" s="34"/>
      <c r="F29" s="36">
        <v>3.5</v>
      </c>
      <c r="G29" s="154">
        <f>F29/$F$37*80</f>
        <v>73.684210526315795</v>
      </c>
    </row>
    <row r="30" spans="1:8">
      <c r="A30" s="151" t="s">
        <v>34</v>
      </c>
      <c r="B30" s="34">
        <v>0</v>
      </c>
      <c r="C30" s="34"/>
      <c r="D30" s="34"/>
      <c r="E30" s="34"/>
      <c r="F30" s="36">
        <v>6.4</v>
      </c>
      <c r="G30" s="155">
        <v>90</v>
      </c>
      <c r="H30" s="34">
        <v>90</v>
      </c>
    </row>
    <row r="31" spans="1:8">
      <c r="A31" s="151" t="s">
        <v>36</v>
      </c>
      <c r="B31" s="34">
        <v>0</v>
      </c>
      <c r="C31" s="34"/>
      <c r="D31" s="34"/>
      <c r="E31" s="34"/>
      <c r="F31" s="36">
        <v>2.6</v>
      </c>
      <c r="G31" s="154">
        <f>F31/$F$37*80</f>
        <v>54.736842105263158</v>
      </c>
      <c r="H31" s="34">
        <v>80</v>
      </c>
    </row>
    <row r="32" spans="1:8">
      <c r="A32" s="151" t="s">
        <v>37</v>
      </c>
      <c r="B32" s="34">
        <v>0</v>
      </c>
      <c r="C32" s="34"/>
      <c r="D32" s="34"/>
      <c r="E32" s="34"/>
      <c r="F32" s="36">
        <v>1.8</v>
      </c>
      <c r="G32" s="154">
        <f>F32/$F$37*80</f>
        <v>37.894736842105267</v>
      </c>
      <c r="H32" s="34">
        <v>85</v>
      </c>
    </row>
    <row r="33" spans="1:8">
      <c r="A33" s="151" t="s">
        <v>60</v>
      </c>
      <c r="B33" s="34">
        <v>0</v>
      </c>
      <c r="C33" s="34"/>
      <c r="D33" s="34"/>
      <c r="E33" s="34"/>
      <c r="F33" s="153">
        <v>5.4</v>
      </c>
      <c r="G33" s="155">
        <v>80</v>
      </c>
    </row>
    <row r="34" spans="1:8">
      <c r="A34" s="151" t="s">
        <v>39</v>
      </c>
      <c r="B34" s="34">
        <v>0</v>
      </c>
      <c r="C34" s="34"/>
      <c r="D34" s="34"/>
      <c r="E34" s="34"/>
      <c r="F34" s="36">
        <v>6.7</v>
      </c>
      <c r="G34" s="155">
        <v>100</v>
      </c>
    </row>
    <row r="35" spans="1:8">
      <c r="A35" s="151" t="s">
        <v>68</v>
      </c>
      <c r="B35" s="34">
        <v>0</v>
      </c>
      <c r="C35" s="34"/>
      <c r="D35" s="34"/>
      <c r="E35" s="34"/>
      <c r="F35" s="152">
        <v>3.8</v>
      </c>
      <c r="G35" s="154">
        <f>F35/$F$37*80</f>
        <v>80</v>
      </c>
      <c r="H35" s="34">
        <v>100</v>
      </c>
    </row>
    <row r="36" spans="1:8">
      <c r="A36" s="151" t="s">
        <v>67</v>
      </c>
      <c r="B36" s="34">
        <v>0</v>
      </c>
      <c r="C36" s="34"/>
      <c r="D36" s="34"/>
      <c r="E36" s="34"/>
      <c r="F36" s="36">
        <v>2.2000000000000002</v>
      </c>
      <c r="G36" s="154">
        <f>F36/$F$37*80</f>
        <v>46.315789473684212</v>
      </c>
    </row>
    <row r="37" spans="1:8">
      <c r="A37" s="151" t="s">
        <v>40</v>
      </c>
      <c r="B37" s="34">
        <v>0</v>
      </c>
      <c r="C37" s="34"/>
      <c r="D37" s="34"/>
      <c r="E37" s="34"/>
      <c r="F37" s="152">
        <v>3.8</v>
      </c>
      <c r="G37" s="155">
        <v>85</v>
      </c>
    </row>
    <row r="38" spans="1:8">
      <c r="A38" s="151" t="s">
        <v>41</v>
      </c>
      <c r="B38" s="34">
        <v>0</v>
      </c>
      <c r="C38" s="34"/>
      <c r="D38" s="34"/>
      <c r="E38" s="34"/>
      <c r="F38" s="36">
        <v>2.2000000000000002</v>
      </c>
      <c r="G38" s="154">
        <f>F38/$F$37*80</f>
        <v>46.315789473684212</v>
      </c>
    </row>
    <row r="39" spans="1:8">
      <c r="A39" s="132"/>
      <c r="B39" s="34"/>
      <c r="C39" s="34"/>
      <c r="D39" s="34"/>
      <c r="E39" s="34"/>
    </row>
    <row r="40" spans="1:8">
      <c r="A40" s="132"/>
      <c r="B40" s="34"/>
      <c r="C40" s="34"/>
      <c r="D40" s="34"/>
      <c r="E40" s="34"/>
    </row>
    <row r="41" spans="1:8">
      <c r="B41" s="34"/>
      <c r="C41" s="34"/>
      <c r="D41" s="34"/>
      <c r="E41" s="34"/>
    </row>
    <row r="42" spans="1:8">
      <c r="A42" s="31" t="s">
        <v>50</v>
      </c>
      <c r="B42" s="34"/>
      <c r="C42" s="34"/>
      <c r="D42" s="34"/>
      <c r="E42" s="34"/>
    </row>
    <row r="43" spans="1:8">
      <c r="A43" t="s">
        <v>43</v>
      </c>
      <c r="B43" s="34">
        <v>6.7</v>
      </c>
      <c r="C43" s="34">
        <v>6.4</v>
      </c>
      <c r="D43" s="34">
        <v>6.9</v>
      </c>
      <c r="E43" s="34">
        <v>6.6</v>
      </c>
      <c r="F43" s="36">
        <f>AVERAGE(B43:E43)</f>
        <v>6.65</v>
      </c>
      <c r="G43" s="34">
        <f>F43/$F$31*80</f>
        <v>204.61538461538464</v>
      </c>
    </row>
    <row r="44" spans="1:8">
      <c r="A44" t="s">
        <v>44</v>
      </c>
      <c r="B44" s="34">
        <v>4.2</v>
      </c>
      <c r="C44" s="34">
        <v>4</v>
      </c>
      <c r="D44" s="34">
        <v>4.2</v>
      </c>
      <c r="E44" s="34">
        <v>4.3</v>
      </c>
      <c r="F44" s="36">
        <f>AVERAGE(B44:E44)</f>
        <v>4.1749999999999998</v>
      </c>
      <c r="G44" s="34">
        <f>F44/$F$31*80</f>
        <v>128.46153846153845</v>
      </c>
    </row>
  </sheetData>
  <phoneticPr fontId="6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Dartmouth Forestry 2012</vt:lpstr>
      <vt:lpstr>Birling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Semen</dc:creator>
  <cp:lastModifiedBy>David Kotz</cp:lastModifiedBy>
  <cp:lastPrinted>2012-04-29T14:31:48Z</cp:lastPrinted>
  <dcterms:created xsi:type="dcterms:W3CDTF">2001-04-18T20:26:12Z</dcterms:created>
  <dcterms:modified xsi:type="dcterms:W3CDTF">2012-04-29T14:31:48Z</dcterms:modified>
</cp:coreProperties>
</file>